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4aa5948d1e97815/Documents/Little Braxted/Parish Council/Parish Council Accounts/"/>
    </mc:Choice>
  </mc:AlternateContent>
  <xr:revisionPtr revIDLastSave="859" documentId="8_{CDBCFEB9-6F39-47C3-A7FF-82EE888E194A}" xr6:coauthVersionLast="47" xr6:coauthVersionMax="47" xr10:uidLastSave="{0468973A-E95E-4347-A98B-5D9C0ED98E96}"/>
  <bookViews>
    <workbookView xWindow="-108" yWindow="-108" windowWidth="23256" windowHeight="13896" activeTab="5" xr2:uid="{00000000-000D-0000-FFFF-FFFF00000000}"/>
  </bookViews>
  <sheets>
    <sheet name="Income" sheetId="1" r:id="rId1"/>
    <sheet name="Expenditure" sheetId="2" r:id="rId2"/>
    <sheet name="Reconciliation" sheetId="3" r:id="rId3"/>
    <sheet name="Budget Analysis" sheetId="4" r:id="rId4"/>
    <sheet name="Asset Register" sheetId="13" r:id="rId5"/>
    <sheet name="External Audit Form" sheetId="6" r:id="rId6"/>
    <sheet name="Line 3" sheetId="7" r:id="rId7"/>
    <sheet name="Line 4" sheetId="9" r:id="rId8"/>
    <sheet name="Line 6" sheetId="8" r:id="rId9"/>
    <sheet name="Line 7" sheetId="10" r:id="rId10"/>
    <sheet name="VAT" sheetId="12" r:id="rId11"/>
    <sheet name="HMRC VAT" sheetId="14" r:id="rId12"/>
  </sheets>
  <definedNames>
    <definedName name="_xlnm.Print_Area" localSheetId="3">'Budget Analysis'!$A$1:$H$31</definedName>
    <definedName name="_xlnm.Print_Area" localSheetId="5">'External Audit Form'!$B$1:$H$13</definedName>
    <definedName name="_xlnm.Print_Area" localSheetId="11">'HMRC VAT'!#REF!</definedName>
    <definedName name="_xlnm.Print_Area" localSheetId="0">Income!$A$1:$I$10</definedName>
    <definedName name="_xlnm.Print_Area" localSheetId="6">'Line 3'!$B$2:$R$22</definedName>
    <definedName name="_xlnm.Print_Area" localSheetId="7">'Line 4'!$B$1:$F$5</definedName>
    <definedName name="_xlnm.Print_Area" localSheetId="8">'Line 6'!$B$1:$F$31</definedName>
    <definedName name="_xlnm.Print_Area" localSheetId="9">'Line 7'!$A$1:$J$21</definedName>
    <definedName name="_xlnm.Print_Area" localSheetId="10">VAT!#REF!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6" l="1"/>
  <c r="D8" i="6"/>
  <c r="G8" i="6"/>
  <c r="M8" i="7" l="1"/>
  <c r="M22" i="7" s="1"/>
  <c r="M21" i="7"/>
  <c r="E27" i="4"/>
  <c r="F11" i="6"/>
  <c r="AD15" i="10"/>
  <c r="AE14" i="10"/>
  <c r="B20" i="3"/>
  <c r="F10" i="1"/>
  <c r="G10" i="1"/>
  <c r="H10" i="1"/>
  <c r="I10" i="1"/>
  <c r="E10" i="1"/>
  <c r="I9" i="1"/>
  <c r="D19" i="12"/>
  <c r="M29" i="8" l="1"/>
  <c r="M15" i="7"/>
  <c r="M7" i="7"/>
  <c r="E13" i="4"/>
  <c r="E15" i="4"/>
  <c r="D9" i="4"/>
  <c r="D21" i="4"/>
  <c r="D11" i="4"/>
  <c r="M19" i="8" s="1"/>
  <c r="D13" i="4"/>
  <c r="M15" i="8" s="1"/>
  <c r="G59" i="2"/>
  <c r="H59" i="2"/>
  <c r="I59" i="2"/>
  <c r="J59" i="2"/>
  <c r="K59" i="2"/>
  <c r="L59" i="2"/>
  <c r="M59" i="2"/>
  <c r="N59" i="2"/>
  <c r="M4" i="9" s="1"/>
  <c r="O59" i="2"/>
  <c r="Q59" i="2"/>
  <c r="F59" i="2"/>
  <c r="R51" i="2"/>
  <c r="R57" i="2"/>
  <c r="P50" i="2"/>
  <c r="R50" i="2" s="1"/>
  <c r="P51" i="2"/>
  <c r="P52" i="2"/>
  <c r="R52" i="2" s="1"/>
  <c r="P53" i="2"/>
  <c r="R53" i="2" s="1"/>
  <c r="P54" i="2"/>
  <c r="R54" i="2" s="1"/>
  <c r="P55" i="2"/>
  <c r="R55" i="2" s="1"/>
  <c r="P56" i="2"/>
  <c r="R56" i="2" s="1"/>
  <c r="P57" i="2"/>
  <c r="P58" i="2"/>
  <c r="R58" i="2" s="1"/>
  <c r="I8" i="1"/>
  <c r="AD5" i="10" s="1"/>
  <c r="I7" i="1"/>
  <c r="D24" i="12"/>
  <c r="D17" i="4"/>
  <c r="AC7" i="10" s="1"/>
  <c r="D23" i="4"/>
  <c r="M24" i="8" s="1"/>
  <c r="P47" i="2"/>
  <c r="R47" i="2" s="1"/>
  <c r="P48" i="2"/>
  <c r="R48" i="2" s="1"/>
  <c r="P49" i="2"/>
  <c r="R49" i="2" s="1"/>
  <c r="P40" i="2"/>
  <c r="R40" i="2" s="1"/>
  <c r="P41" i="2"/>
  <c r="R41" i="2" s="1"/>
  <c r="P42" i="2"/>
  <c r="R42" i="2" s="1"/>
  <c r="P43" i="2"/>
  <c r="R43" i="2" s="1"/>
  <c r="P44" i="2"/>
  <c r="R44" i="2" s="1"/>
  <c r="P45" i="2"/>
  <c r="R45" i="2" s="1"/>
  <c r="P46" i="2"/>
  <c r="R46" i="2" s="1"/>
  <c r="I6" i="1"/>
  <c r="I5" i="1"/>
  <c r="AE5" i="10"/>
  <c r="AE8" i="10"/>
  <c r="AE9" i="10"/>
  <c r="AE10" i="10"/>
  <c r="AE11" i="10"/>
  <c r="AE12" i="10"/>
  <c r="AE4" i="10"/>
  <c r="M18" i="8"/>
  <c r="D15" i="4"/>
  <c r="P39" i="2"/>
  <c r="R39" i="2" s="1"/>
  <c r="P32" i="2"/>
  <c r="R32" i="2" s="1"/>
  <c r="P33" i="2"/>
  <c r="R33" i="2" s="1"/>
  <c r="P34" i="2"/>
  <c r="R34" i="2" s="1"/>
  <c r="P35" i="2"/>
  <c r="R35" i="2" s="1"/>
  <c r="P36" i="2"/>
  <c r="R36" i="2" s="1"/>
  <c r="P37" i="2"/>
  <c r="R37" i="2" s="1"/>
  <c r="P38" i="2"/>
  <c r="R38" i="2" s="1"/>
  <c r="P28" i="2"/>
  <c r="R28" i="2" s="1"/>
  <c r="P29" i="2"/>
  <c r="R29" i="2" s="1"/>
  <c r="P30" i="2"/>
  <c r="R30" i="2" s="1"/>
  <c r="P31" i="2"/>
  <c r="R31" i="2" s="1"/>
  <c r="M12" i="8"/>
  <c r="P15" i="2"/>
  <c r="R15" i="2" s="1"/>
  <c r="P16" i="2"/>
  <c r="R16" i="2" s="1"/>
  <c r="P17" i="2"/>
  <c r="R17" i="2" s="1"/>
  <c r="P18" i="2"/>
  <c r="R18" i="2" s="1"/>
  <c r="P19" i="2"/>
  <c r="R19" i="2" s="1"/>
  <c r="P20" i="2"/>
  <c r="R20" i="2" s="1"/>
  <c r="P21" i="2"/>
  <c r="R21" i="2" s="1"/>
  <c r="P22" i="2"/>
  <c r="R22" i="2" s="1"/>
  <c r="P23" i="2"/>
  <c r="R23" i="2" s="1"/>
  <c r="P24" i="2"/>
  <c r="R24" i="2" s="1"/>
  <c r="P25" i="2"/>
  <c r="R25" i="2" s="1"/>
  <c r="P26" i="2"/>
  <c r="R26" i="2" s="1"/>
  <c r="P27" i="2"/>
  <c r="R27" i="2" s="1"/>
  <c r="AC13" i="10"/>
  <c r="AD13" i="10"/>
  <c r="AE13" i="10" s="1"/>
  <c r="D22" i="7"/>
  <c r="E22" i="7"/>
  <c r="F22" i="7"/>
  <c r="G22" i="7"/>
  <c r="I22" i="7"/>
  <c r="J22" i="7"/>
  <c r="K22" i="7"/>
  <c r="L22" i="7"/>
  <c r="C22" i="7"/>
  <c r="D22" i="4"/>
  <c r="D4" i="6"/>
  <c r="D3" i="6"/>
  <c r="C19" i="13"/>
  <c r="D11" i="6" s="1"/>
  <c r="AE7" i="10" l="1"/>
  <c r="AE15" i="10" s="1"/>
  <c r="AC15" i="10"/>
  <c r="AD20" i="10"/>
  <c r="D10" i="4"/>
  <c r="M17" i="8" s="1"/>
  <c r="M13" i="8"/>
  <c r="I4" i="1"/>
  <c r="M20" i="7" s="1"/>
  <c r="E8" i="4"/>
  <c r="E25" i="4"/>
  <c r="M27" i="8"/>
  <c r="M26" i="8"/>
  <c r="P8" i="2"/>
  <c r="D7" i="4" s="1"/>
  <c r="P9" i="2"/>
  <c r="D20" i="4" s="1"/>
  <c r="P10" i="2"/>
  <c r="R10" i="2" s="1"/>
  <c r="P11" i="2"/>
  <c r="R11" i="2" s="1"/>
  <c r="P12" i="2"/>
  <c r="P13" i="2"/>
  <c r="R13" i="2" s="1"/>
  <c r="P14" i="2"/>
  <c r="R14" i="2" s="1"/>
  <c r="M6" i="8"/>
  <c r="M7" i="8"/>
  <c r="D4" i="4"/>
  <c r="B18" i="3"/>
  <c r="I2" i="1"/>
  <c r="M3" i="8"/>
  <c r="B28" i="4"/>
  <c r="D8" i="4" l="1"/>
  <c r="F8" i="4" s="1"/>
  <c r="M5" i="7"/>
  <c r="R8" i="2"/>
  <c r="D16" i="4"/>
  <c r="AC6" i="10"/>
  <c r="R12" i="2"/>
  <c r="R9" i="2"/>
  <c r="M8" i="8"/>
  <c r="P3" i="2"/>
  <c r="R3" i="2" s="1"/>
  <c r="P4" i="2"/>
  <c r="R4" i="2" s="1"/>
  <c r="P5" i="2"/>
  <c r="R5" i="2" s="1"/>
  <c r="P6" i="2"/>
  <c r="R6" i="2" s="1"/>
  <c r="P7" i="2"/>
  <c r="R7" i="2" s="1"/>
  <c r="P2" i="2"/>
  <c r="P59" i="2" s="1"/>
  <c r="I3" i="1"/>
  <c r="D5" i="6" s="1"/>
  <c r="D5" i="4"/>
  <c r="M4" i="8" s="1"/>
  <c r="D6" i="4"/>
  <c r="M5" i="8" s="1"/>
  <c r="AE6" i="10" l="1"/>
  <c r="R2" i="2"/>
  <c r="R59" i="2" s="1"/>
  <c r="M31" i="8"/>
  <c r="M3" i="9"/>
  <c r="D31" i="8"/>
  <c r="F31" i="8"/>
  <c r="G31" i="8"/>
  <c r="H31" i="8"/>
  <c r="I31" i="8"/>
  <c r="J31" i="8"/>
  <c r="K31" i="8"/>
  <c r="C31" i="8"/>
  <c r="X15" i="10"/>
  <c r="X20" i="10" s="1"/>
  <c r="W15" i="10"/>
  <c r="W20" i="10" s="1"/>
  <c r="L33" i="8"/>
  <c r="H16" i="13"/>
  <c r="F18" i="4"/>
  <c r="AC20" i="10" l="1"/>
  <c r="AE20" i="10" s="1"/>
  <c r="B11" i="3"/>
  <c r="M5" i="9"/>
  <c r="D6" i="6" s="1"/>
  <c r="D9" i="6" s="1"/>
  <c r="AE21" i="10" s="1"/>
  <c r="H17" i="13"/>
  <c r="C28" i="4"/>
  <c r="AE19" i="10" l="1"/>
  <c r="G5" i="6"/>
  <c r="H15" i="13" l="1"/>
  <c r="F23" i="4" l="1"/>
  <c r="F21" i="4"/>
  <c r="F9" i="4"/>
  <c r="F15" i="4"/>
  <c r="Y7" i="10"/>
  <c r="F13" i="4"/>
  <c r="F17" i="4"/>
  <c r="Y5" i="10"/>
  <c r="Y8" i="10"/>
  <c r="Y9" i="10"/>
  <c r="Y10" i="10"/>
  <c r="F6" i="4"/>
  <c r="F11" i="4"/>
  <c r="F12" i="4"/>
  <c r="F14" i="4"/>
  <c r="F20" i="4"/>
  <c r="F25" i="4" l="1"/>
  <c r="E28" i="4"/>
  <c r="D28" i="4"/>
  <c r="F10" i="4"/>
  <c r="Y11" i="10"/>
  <c r="Y6" i="10"/>
  <c r="F7" i="4"/>
  <c r="B21" i="3" l="1"/>
  <c r="F5" i="4"/>
  <c r="F16" i="4"/>
  <c r="Y4" i="10" l="1"/>
  <c r="Y15" i="10" s="1"/>
  <c r="F4" i="4"/>
  <c r="K5" i="9"/>
  <c r="H14" i="13"/>
  <c r="U64" i="2"/>
  <c r="U65" i="2" s="1"/>
  <c r="P19" i="10" l="1"/>
  <c r="P21" i="10" s="1"/>
  <c r="R15" i="10" l="1"/>
  <c r="R20" i="10" s="1"/>
  <c r="S4" i="10"/>
  <c r="S5" i="10"/>
  <c r="S7" i="10"/>
  <c r="S8" i="10"/>
  <c r="S9" i="10"/>
  <c r="S10" i="10"/>
  <c r="S16" i="10"/>
  <c r="S17" i="10"/>
  <c r="S18" i="10"/>
  <c r="S3" i="10"/>
  <c r="H8" i="7" l="1"/>
  <c r="H22" i="7" s="1"/>
  <c r="B10" i="3" l="1"/>
  <c r="B12" i="3" s="1"/>
  <c r="D21" i="3" s="1"/>
  <c r="R21" i="10"/>
  <c r="Q15" i="10"/>
  <c r="S6" i="10"/>
  <c r="E4" i="6"/>
  <c r="Q20" i="10" l="1"/>
  <c r="S20" i="10" s="1"/>
  <c r="S15" i="10"/>
  <c r="Q21" i="10" l="1"/>
  <c r="S21" i="10" s="1"/>
  <c r="S19" i="10"/>
  <c r="E15" i="8" l="1"/>
  <c r="E31" i="8" s="1"/>
  <c r="J4" i="10" l="1"/>
  <c r="J7" i="10"/>
  <c r="J9" i="10"/>
  <c r="J10" i="10"/>
  <c r="J3" i="10"/>
  <c r="C15" i="10" l="1"/>
  <c r="E15" i="10"/>
  <c r="F15" i="10"/>
  <c r="I15" i="10"/>
  <c r="B15" i="10"/>
  <c r="J8" i="10" l="1"/>
  <c r="G5" i="9" l="1"/>
  <c r="G21" i="10" l="1"/>
  <c r="E11" i="6" l="1"/>
  <c r="F5" i="9" l="1"/>
  <c r="I21" i="10"/>
  <c r="J6" i="10" l="1"/>
  <c r="H15" i="10"/>
  <c r="J21" i="10" l="1"/>
  <c r="E5" i="6"/>
  <c r="H13" i="13"/>
  <c r="H12" i="13"/>
  <c r="H11" i="13"/>
  <c r="H10" i="13"/>
  <c r="H9" i="13"/>
  <c r="H8" i="13"/>
  <c r="C21" i="10"/>
  <c r="D4" i="10"/>
  <c r="D5" i="10"/>
  <c r="G5" i="10" s="1"/>
  <c r="D7" i="10"/>
  <c r="D3" i="10"/>
  <c r="H19" i="13" l="1"/>
  <c r="J5" i="10"/>
  <c r="G15" i="10"/>
  <c r="J15" i="10" s="1"/>
  <c r="H21" i="10"/>
  <c r="D6" i="10" l="1"/>
  <c r="D15" i="10" s="1"/>
  <c r="D20" i="10" l="1"/>
  <c r="D21" i="10" l="1"/>
  <c r="E6" i="6" l="1"/>
  <c r="J34" i="8"/>
  <c r="J35" i="8" s="1"/>
  <c r="E8" i="6" l="1"/>
  <c r="E9" i="6"/>
</calcChain>
</file>

<file path=xl/sharedStrings.xml><?xml version="1.0" encoding="utf-8"?>
<sst xmlns="http://schemas.openxmlformats.org/spreadsheetml/2006/main" count="554" uniqueCount="275">
  <si>
    <t>Date</t>
  </si>
  <si>
    <t>From</t>
  </si>
  <si>
    <t>In Respect of</t>
  </si>
  <si>
    <t>Total £</t>
  </si>
  <si>
    <t>Other £</t>
  </si>
  <si>
    <t>War Memorial £</t>
  </si>
  <si>
    <t>General Administration £</t>
  </si>
  <si>
    <t>Precept</t>
  </si>
  <si>
    <t>Total for Year</t>
  </si>
  <si>
    <t>Invoice Reference</t>
  </si>
  <si>
    <t>Payable To</t>
  </si>
  <si>
    <t>Total</t>
  </si>
  <si>
    <t>Clerk's Salary £</t>
  </si>
  <si>
    <t>Audit Fees £</t>
  </si>
  <si>
    <t>Insurance £</t>
  </si>
  <si>
    <t>Total Net of VAT £</t>
  </si>
  <si>
    <t>VAT £</t>
  </si>
  <si>
    <t>Subscriptions £</t>
  </si>
  <si>
    <t>Barclays Bank</t>
  </si>
  <si>
    <t>Represented by</t>
  </si>
  <si>
    <t>Item</t>
  </si>
  <si>
    <t>Income £</t>
  </si>
  <si>
    <t>Expenditure £</t>
  </si>
  <si>
    <t>Figures are net of VAT</t>
  </si>
  <si>
    <t>VAT Refund</t>
  </si>
  <si>
    <t xml:space="preserve">Clerk's Salary </t>
  </si>
  <si>
    <t xml:space="preserve">Subscriptions </t>
  </si>
  <si>
    <t xml:space="preserve">Audit Fees </t>
  </si>
  <si>
    <t xml:space="preserve">Insurance </t>
  </si>
  <si>
    <t xml:space="preserve">War Memorial </t>
  </si>
  <si>
    <t xml:space="preserve">Other </t>
  </si>
  <si>
    <t>VAT Regn No,</t>
  </si>
  <si>
    <t>Less Uncashed Cheques</t>
  </si>
  <si>
    <t>VAT</t>
  </si>
  <si>
    <t>Information Commissioner</t>
  </si>
  <si>
    <t>Totals net of VAT</t>
  </si>
  <si>
    <t>Totals inc VAT</t>
  </si>
  <si>
    <t>Asset Register</t>
  </si>
  <si>
    <t>Village Green</t>
  </si>
  <si>
    <t>Date of Acquisition</t>
  </si>
  <si>
    <t>Basis of Valuation</t>
  </si>
  <si>
    <t>Value</t>
  </si>
  <si>
    <t xml:space="preserve">First Registered </t>
  </si>
  <si>
    <t>Village Sign</t>
  </si>
  <si>
    <t>Noticeboard</t>
  </si>
  <si>
    <t>Cost at time of purchase</t>
  </si>
  <si>
    <t>Circular Teak seat</t>
  </si>
  <si>
    <t>Donated Jan 2013</t>
  </si>
  <si>
    <t>Original puchase price</t>
  </si>
  <si>
    <t>Village green registration</t>
  </si>
  <si>
    <t>Queen Elizabeth Silver Jubilee Sign</t>
  </si>
  <si>
    <t>Estimate</t>
  </si>
  <si>
    <t>Traditional seat with arms</t>
  </si>
  <si>
    <t>unknown</t>
  </si>
  <si>
    <t>Renewal price 2012</t>
  </si>
  <si>
    <t>Budget</t>
  </si>
  <si>
    <t>£</t>
  </si>
  <si>
    <t>%age Budget Spend</t>
  </si>
  <si>
    <t>Grass Cutting</t>
  </si>
  <si>
    <t>Notes</t>
  </si>
  <si>
    <t>Hall Hire</t>
  </si>
  <si>
    <t>Election Fees</t>
  </si>
  <si>
    <t>Add Income for year</t>
  </si>
  <si>
    <t>Less Expenditure for year</t>
  </si>
  <si>
    <t>2015/16</t>
  </si>
  <si>
    <t>Elections £</t>
  </si>
  <si>
    <t>Information Commissioner £</t>
  </si>
  <si>
    <t>Purchase price 2015</t>
  </si>
  <si>
    <t>Balances Brought Forward</t>
  </si>
  <si>
    <t>Annual Precept</t>
  </si>
  <si>
    <t>Total Other Receipts</t>
  </si>
  <si>
    <t>Staff Costs</t>
  </si>
  <si>
    <t>Loan Interest/Capital Repayments</t>
  </si>
  <si>
    <t>All Other Payments</t>
  </si>
  <si>
    <t>Balances Carried Forward</t>
  </si>
  <si>
    <t>Total Cash &amp; Short Term Investments</t>
  </si>
  <si>
    <t>Total Fixed Assets Plus Other Long Term Investments</t>
  </si>
  <si>
    <t>Total Borrowings</t>
  </si>
  <si>
    <t>Percentage Variation</t>
  </si>
  <si>
    <t>Remembrance Day Parade</t>
  </si>
  <si>
    <t>Transparency Grant</t>
  </si>
  <si>
    <t>2016/17</t>
  </si>
  <si>
    <t>Transparency Fund</t>
  </si>
  <si>
    <t>HP 15.6 Laptop</t>
  </si>
  <si>
    <t>HP Envy Wifi Printer</t>
  </si>
  <si>
    <t>Parish Plan</t>
  </si>
  <si>
    <t>Village Fete</t>
  </si>
  <si>
    <t>War Memorial</t>
  </si>
  <si>
    <t>ADDED JUNE 2016</t>
  </si>
  <si>
    <t>Restricted funds</t>
  </si>
  <si>
    <t>Litterpicking</t>
  </si>
  <si>
    <t>Litter Picking £</t>
  </si>
  <si>
    <t>Purchase price 2016</t>
  </si>
  <si>
    <t>Defibrillator</t>
  </si>
  <si>
    <t>Best Village Sign 2015</t>
  </si>
  <si>
    <t>Contribution towards War Memorial</t>
  </si>
  <si>
    <t xml:space="preserve">2015/16 </t>
  </si>
  <si>
    <t>Prize Best Kept Village</t>
  </si>
  <si>
    <t>One-off project funding</t>
  </si>
  <si>
    <t xml:space="preserve">Elections </t>
  </si>
  <si>
    <t xml:space="preserve">Information Commissioner </t>
  </si>
  <si>
    <t xml:space="preserve">Transparency Fund </t>
  </si>
  <si>
    <t xml:space="preserve">Parish Plan </t>
  </si>
  <si>
    <t xml:space="preserve">Village Fete </t>
  </si>
  <si>
    <t xml:space="preserve">Litter Picking </t>
  </si>
  <si>
    <t>Litter-pickers's Salary &amp; PAYE/NI</t>
  </si>
  <si>
    <t>Clerk's Salary &amp; PAYE/NI</t>
  </si>
  <si>
    <t>Income</t>
  </si>
  <si>
    <t>Expenditure in 2016/17</t>
  </si>
  <si>
    <t>Restricted Funds Carried forward into 2017/18</t>
  </si>
  <si>
    <t>BANK RECONCILIATION</t>
  </si>
  <si>
    <t>Document reference</t>
  </si>
  <si>
    <t>Pirchase price 2017</t>
  </si>
  <si>
    <t>Line 7</t>
  </si>
  <si>
    <t>Line 3</t>
  </si>
  <si>
    <t>Line 4</t>
  </si>
  <si>
    <t>Line 6</t>
  </si>
  <si>
    <t>Reserves</t>
  </si>
  <si>
    <t>As at 31/3/16</t>
  </si>
  <si>
    <t>As at 31/3/17</t>
  </si>
  <si>
    <t>General reserves</t>
  </si>
  <si>
    <t>EXTERNAL AUDIT FORM</t>
  </si>
  <si>
    <t>2017/18</t>
  </si>
  <si>
    <t>Community Asset</t>
  </si>
  <si>
    <t>Barriers</t>
  </si>
  <si>
    <t>Housing Needs Survey</t>
  </si>
  <si>
    <t>Expenditure in 2017/18</t>
  </si>
  <si>
    <t>BUDGET ANALYSIS</t>
  </si>
  <si>
    <t>Money in reserves to offset this spend</t>
  </si>
  <si>
    <t>Neighbourhood Watch Meetings Grant</t>
  </si>
  <si>
    <t>Neighbourhood Watch Meetings</t>
  </si>
  <si>
    <t>Neighbourhood Watch</t>
  </si>
  <si>
    <t>Project funding to continue to 2020 (3 years funding in advance</t>
  </si>
  <si>
    <t>Training Bursary</t>
  </si>
  <si>
    <t>New Income in 2017/18</t>
  </si>
  <si>
    <t>2018/19</t>
  </si>
  <si>
    <t>Restricted Funds Carried forward into 2018/19</t>
  </si>
  <si>
    <t>Broadband grant</t>
  </si>
  <si>
    <t>GDPR</t>
  </si>
  <si>
    <t>Remembrance Day</t>
  </si>
  <si>
    <t>Grasscutting</t>
  </si>
  <si>
    <t>Expenditure in 2018/19</t>
  </si>
  <si>
    <t>New Income in 2018/19</t>
  </si>
  <si>
    <t>Restricted Funds Carried forward into 2019/20</t>
  </si>
  <si>
    <t>Bridge Repairs</t>
  </si>
  <si>
    <t>Grant towards bridge refurbishment</t>
  </si>
  <si>
    <t>Broadband Survey</t>
  </si>
  <si>
    <t>Hi-Speed Internet Survey</t>
  </si>
  <si>
    <t>Hire of Meeting Room</t>
  </si>
  <si>
    <t>2019/20</t>
  </si>
  <si>
    <t>Expenditure in 2019/20</t>
  </si>
  <si>
    <t>New Income in 2019/20</t>
  </si>
  <si>
    <t>Restricted Funds Carried forward into 2020/21</t>
  </si>
  <si>
    <t>As at 31/3/18</t>
  </si>
  <si>
    <t>As at 31/3/19</t>
  </si>
  <si>
    <t>Website Hosting</t>
  </si>
  <si>
    <t>Contribution to Remembrance Day</t>
  </si>
  <si>
    <t xml:space="preserve">Bridge repair </t>
  </si>
  <si>
    <t>2020/21</t>
  </si>
  <si>
    <t>Expenditurein 2020/21</t>
  </si>
  <si>
    <t>New Income in 2020/21</t>
  </si>
  <si>
    <t>Funds Carried Forward into 2021/22</t>
  </si>
  <si>
    <t>104 3332 25</t>
  </si>
  <si>
    <t>Plus unpresented cheques</t>
  </si>
  <si>
    <t>Cheque No</t>
  </si>
  <si>
    <t>Speed Checks</t>
  </si>
  <si>
    <t>McAfee Subscription</t>
  </si>
  <si>
    <t>2021/22</t>
  </si>
  <si>
    <t>Expenditure in 2021/22</t>
  </si>
  <si>
    <t>New Income in 2021/22</t>
  </si>
  <si>
    <t>Carried Forward</t>
  </si>
  <si>
    <t>2022/23</t>
  </si>
  <si>
    <t>Expenditure in 2022/23</t>
  </si>
  <si>
    <t>New Income in 2022/23</t>
  </si>
  <si>
    <t>Fete</t>
  </si>
  <si>
    <t>Purchase price 2022</t>
  </si>
  <si>
    <t>Figures for AGAR</t>
  </si>
  <si>
    <t>Anti-virus</t>
  </si>
  <si>
    <t>23/24</t>
  </si>
  <si>
    <t>Expenditure in 2023/24</t>
  </si>
  <si>
    <t>New Income in 2023/24</t>
  </si>
  <si>
    <t>VAS Signs</t>
  </si>
  <si>
    <t>Purchase price 2023</t>
  </si>
  <si>
    <t>2024/2025</t>
  </si>
  <si>
    <t>24/25</t>
  </si>
  <si>
    <t>New Income in 24/25</t>
  </si>
  <si>
    <t>Expenditure in 24/25</t>
  </si>
  <si>
    <t>Compensation/Interest</t>
  </si>
  <si>
    <t>Dog Bin</t>
  </si>
  <si>
    <t>Purchase price 2024</t>
  </si>
  <si>
    <t>Invoice Date</t>
  </si>
  <si>
    <t>Replacement Laptop</t>
  </si>
  <si>
    <t>HP Laptop</t>
  </si>
  <si>
    <t>New Laptop</t>
  </si>
  <si>
    <t>2025/2026</t>
  </si>
  <si>
    <t>As at 31/3/25</t>
  </si>
  <si>
    <t>2025/2025</t>
  </si>
  <si>
    <t>Maldon District Council</t>
  </si>
  <si>
    <t>Information Commisioner</t>
  </si>
  <si>
    <t>Data Protection Registration</t>
  </si>
  <si>
    <t>G N Mussett</t>
  </si>
  <si>
    <t>Clerk's Salary</t>
  </si>
  <si>
    <t>H Bendall</t>
  </si>
  <si>
    <t>EALC</t>
  </si>
  <si>
    <t>Annual Subscription</t>
  </si>
  <si>
    <t>SALC</t>
  </si>
  <si>
    <t>Internal Audit Fee</t>
  </si>
  <si>
    <t>825 0232 65</t>
  </si>
  <si>
    <t>Website/Email</t>
  </si>
  <si>
    <t>25/26</t>
  </si>
  <si>
    <t>Expenditure in 25/26</t>
  </si>
  <si>
    <t>New Income in 25/26</t>
  </si>
  <si>
    <t>HMRC</t>
  </si>
  <si>
    <t>Clear Councils</t>
  </si>
  <si>
    <t>Insurance</t>
  </si>
  <si>
    <t>McAfee</t>
  </si>
  <si>
    <t>IMI</t>
  </si>
  <si>
    <t>Cleaning War Memorial</t>
  </si>
  <si>
    <t>829 5636 89</t>
  </si>
  <si>
    <t>Elan City</t>
  </si>
  <si>
    <t>Maintenance of VAS Signs</t>
  </si>
  <si>
    <t>GB 297094655</t>
  </si>
  <si>
    <t>G S Howards Transport</t>
  </si>
  <si>
    <t>Road Bells</t>
  </si>
  <si>
    <t>116 70 750</t>
  </si>
  <si>
    <t>Essex Community Foundation</t>
  </si>
  <si>
    <t>War Memorial Grant</t>
  </si>
  <si>
    <t>Cast Iron Traffic Balls (2)</t>
  </si>
  <si>
    <t>Purchase Price 2025</t>
  </si>
  <si>
    <t>War Memorial Refurbishment</t>
  </si>
  <si>
    <t>Screwfix</t>
  </si>
  <si>
    <t>Litter sacks</t>
  </si>
  <si>
    <t>232 5555 75</t>
  </si>
  <si>
    <t>CANCELLED</t>
  </si>
  <si>
    <t>Tax/NI</t>
  </si>
  <si>
    <t>NI/PAYE</t>
  </si>
  <si>
    <t>Community Action Suffolk</t>
  </si>
  <si>
    <t>159 058 487</t>
  </si>
  <si>
    <t>Domain Name Renewal</t>
  </si>
  <si>
    <t>503 280 333</t>
  </si>
  <si>
    <t>Mailbox</t>
  </si>
  <si>
    <t>Road Closure Notice</t>
  </si>
  <si>
    <t>Amazon</t>
  </si>
  <si>
    <t>Printer Ink</t>
  </si>
  <si>
    <t>GB727255821</t>
  </si>
  <si>
    <t>Royal British Legion</t>
  </si>
  <si>
    <t>Wreath</t>
  </si>
  <si>
    <t>Website and Mailbox</t>
  </si>
  <si>
    <t>Great Braxted Parish Council</t>
  </si>
  <si>
    <t>Wickham Bishops Parish Council</t>
  </si>
  <si>
    <t>Goodlife Countryside Services</t>
  </si>
  <si>
    <t>Grasscutting War Memorial</t>
  </si>
  <si>
    <t>Grasscutting Village Green</t>
  </si>
  <si>
    <t>LexisNexis</t>
  </si>
  <si>
    <t>Charles Arnold Baker Book</t>
  </si>
  <si>
    <t>FirstAid4Less</t>
  </si>
  <si>
    <t>Defibrillator Pads</t>
  </si>
  <si>
    <t>GB 927 480 112</t>
  </si>
  <si>
    <t>War Memorial Upkeep/Remembrance Day</t>
  </si>
  <si>
    <t>Parish Plan Grant</t>
  </si>
  <si>
    <t>Microsoft</t>
  </si>
  <si>
    <t>Microsoft 365</t>
  </si>
  <si>
    <t>GB639237322</t>
  </si>
  <si>
    <t>Road Signs Direct</t>
  </si>
  <si>
    <t>CCTC and ANPR Signs</t>
  </si>
  <si>
    <t>GB986256961</t>
  </si>
  <si>
    <t>The Braxted Bakery</t>
  </si>
  <si>
    <t>As at 31/03/26</t>
  </si>
  <si>
    <t>Removed 2026</t>
  </si>
  <si>
    <t>TOTAL</t>
  </si>
  <si>
    <t>Invoiced to</t>
  </si>
  <si>
    <t>Suppliers VAT Regn No,</t>
  </si>
  <si>
    <t>Little Braxted Parish Council</t>
  </si>
  <si>
    <t>Grant for Green Games Project</t>
  </si>
  <si>
    <t>Green Games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</si>
</sst>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44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44" fontId="1" fillId="0" borderId="0" xfId="0" applyNumberFormat="1" applyFont="1"/>
    <xf numFmtId="4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4" fontId="3" fillId="0" borderId="0" xfId="0" applyNumberFormat="1" applyFont="1"/>
    <xf numFmtId="44" fontId="4" fillId="0" borderId="0" xfId="0" applyNumberFormat="1" applyFont="1"/>
    <xf numFmtId="42" fontId="0" fillId="0" borderId="0" xfId="0" applyNumberFormat="1"/>
    <xf numFmtId="0" fontId="0" fillId="0" borderId="0" xfId="0" applyAlignment="1">
      <alignment horizontal="left"/>
    </xf>
    <xf numFmtId="17" fontId="0" fillId="0" borderId="0" xfId="0" applyNumberFormat="1" applyAlignment="1">
      <alignment horizontal="left"/>
    </xf>
    <xf numFmtId="9" fontId="0" fillId="0" borderId="0" xfId="0" applyNumberFormat="1"/>
    <xf numFmtId="42" fontId="4" fillId="0" borderId="0" xfId="0" applyNumberFormat="1" applyFont="1"/>
    <xf numFmtId="44" fontId="0" fillId="0" borderId="0" xfId="0" applyNumberFormat="1" applyAlignment="1">
      <alignment wrapText="1"/>
    </xf>
    <xf numFmtId="0" fontId="1" fillId="0" borderId="0" xfId="0" applyFont="1" applyAlignment="1">
      <alignment horizontal="center"/>
    </xf>
    <xf numFmtId="164" fontId="0" fillId="0" borderId="0" xfId="0" applyNumberFormat="1"/>
    <xf numFmtId="44" fontId="3" fillId="0" borderId="0" xfId="0" applyNumberFormat="1" applyFont="1" applyAlignment="1">
      <alignment horizontal="right"/>
    </xf>
    <xf numFmtId="0" fontId="5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42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1" fillId="0" borderId="0" xfId="0" applyFont="1" applyAlignment="1">
      <alignment horizontal="left" wrapText="1"/>
    </xf>
    <xf numFmtId="44" fontId="0" fillId="0" borderId="0" xfId="0" applyNumberFormat="1" applyAlignment="1">
      <alignment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6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165" fontId="0" fillId="0" borderId="0" xfId="0" applyNumberFormat="1" applyAlignment="1">
      <alignment vertical="top" wrapText="1"/>
    </xf>
    <xf numFmtId="44" fontId="0" fillId="0" borderId="0" xfId="0" applyNumberFormat="1" applyAlignment="1">
      <alignment horizontal="center" wrapText="1"/>
    </xf>
    <xf numFmtId="14" fontId="0" fillId="0" borderId="0" xfId="0" applyNumberFormat="1" applyAlignment="1">
      <alignment wrapText="1"/>
    </xf>
    <xf numFmtId="0" fontId="6" fillId="0" borderId="0" xfId="0" applyFont="1" applyAlignment="1">
      <alignment vertical="top"/>
    </xf>
    <xf numFmtId="43" fontId="0" fillId="0" borderId="0" xfId="0" applyNumberFormat="1"/>
    <xf numFmtId="14" fontId="0" fillId="0" borderId="0" xfId="0" applyNumberFormat="1" applyAlignment="1">
      <alignment horizontal="left" vertical="top" wrapText="1"/>
    </xf>
    <xf numFmtId="44" fontId="0" fillId="0" borderId="0" xfId="0" applyNumberFormat="1" applyAlignment="1">
      <alignment horizontal="left" vertical="top" wrapText="1"/>
    </xf>
    <xf numFmtId="0" fontId="0" fillId="0" borderId="0" xfId="0" applyAlignment="1">
      <alignment horizontal="right" vertical="top" wrapText="1"/>
    </xf>
    <xf numFmtId="14" fontId="0" fillId="0" borderId="0" xfId="0" applyNumberFormat="1" applyAlignment="1">
      <alignment vertical="top" wrapText="1"/>
    </xf>
    <xf numFmtId="44" fontId="0" fillId="0" borderId="0" xfId="0" applyNumberFormat="1" applyAlignment="1">
      <alignment vertical="top" wrapText="1"/>
    </xf>
    <xf numFmtId="14" fontId="0" fillId="0" borderId="0" xfId="0" applyNumberFormat="1"/>
    <xf numFmtId="14" fontId="1" fillId="0" borderId="0" xfId="0" applyNumberFormat="1" applyFont="1" applyAlignment="1">
      <alignment wrapText="1"/>
    </xf>
    <xf numFmtId="44" fontId="1" fillId="0" borderId="0" xfId="0" applyNumberFormat="1" applyFont="1" applyAlignment="1">
      <alignment wrapText="1"/>
    </xf>
    <xf numFmtId="6" fontId="0" fillId="0" borderId="0" xfId="0" applyNumberFormat="1"/>
    <xf numFmtId="0" fontId="7" fillId="0" borderId="0" xfId="0" applyFont="1"/>
    <xf numFmtId="44" fontId="7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workbookViewId="0">
      <selection sqref="A1:I10"/>
    </sheetView>
  </sheetViews>
  <sheetFormatPr defaultRowHeight="14.4" x14ac:dyDescent="0.3"/>
  <cols>
    <col min="1" max="1" width="16.5546875" customWidth="1"/>
    <col min="2" max="2" width="11.44140625" customWidth="1"/>
    <col min="3" max="3" width="19" style="1" customWidth="1"/>
    <col min="4" max="4" width="15.5546875" style="1" customWidth="1"/>
    <col min="5" max="5" width="15.88671875" customWidth="1"/>
    <col min="6" max="8" width="11.33203125" customWidth="1"/>
    <col min="9" max="9" width="12.109375" customWidth="1"/>
    <col min="12" max="12" width="10.5546875" bestFit="1" customWidth="1"/>
  </cols>
  <sheetData>
    <row r="1" spans="1:12" s="4" customFormat="1" ht="28.8" x14ac:dyDescent="0.3">
      <c r="A1" s="4" t="s">
        <v>0</v>
      </c>
      <c r="B1" s="4" t="s">
        <v>111</v>
      </c>
      <c r="C1" s="4" t="s">
        <v>1</v>
      </c>
      <c r="D1" s="4" t="s">
        <v>2</v>
      </c>
      <c r="E1" s="4" t="s">
        <v>6</v>
      </c>
      <c r="F1" s="4" t="s">
        <v>5</v>
      </c>
      <c r="G1" s="4" t="s">
        <v>4</v>
      </c>
      <c r="H1" s="4" t="s">
        <v>16</v>
      </c>
      <c r="I1" s="4" t="s">
        <v>3</v>
      </c>
    </row>
    <row r="2" spans="1:12" s="1" customFormat="1" x14ac:dyDescent="0.3">
      <c r="A2" s="36">
        <v>45754</v>
      </c>
      <c r="C2" s="1" t="s">
        <v>212</v>
      </c>
      <c r="D2" s="1" t="s">
        <v>24</v>
      </c>
      <c r="H2" s="2">
        <v>477.04</v>
      </c>
      <c r="I2" s="16">
        <f t="shared" ref="I2:I9" si="0">SUM(E2:H2)</f>
        <v>477.04</v>
      </c>
    </row>
    <row r="3" spans="1:12" s="1" customFormat="1" ht="28.8" x14ac:dyDescent="0.3">
      <c r="A3" s="36">
        <v>45757</v>
      </c>
      <c r="C3" s="1" t="s">
        <v>197</v>
      </c>
      <c r="D3" s="1" t="s">
        <v>7</v>
      </c>
      <c r="E3" s="2">
        <v>5100</v>
      </c>
      <c r="G3" s="16"/>
      <c r="H3" s="16"/>
      <c r="I3" s="16">
        <f t="shared" si="0"/>
        <v>5100</v>
      </c>
    </row>
    <row r="4" spans="1:12" s="1" customFormat="1" ht="28.8" x14ac:dyDescent="0.3">
      <c r="A4" s="36">
        <v>45793</v>
      </c>
      <c r="C4" s="1" t="s">
        <v>225</v>
      </c>
      <c r="D4" s="1" t="s">
        <v>226</v>
      </c>
      <c r="E4" s="2"/>
      <c r="F4" s="2">
        <v>3800</v>
      </c>
      <c r="G4" s="16"/>
      <c r="H4" s="16"/>
      <c r="I4" s="16">
        <f t="shared" si="0"/>
        <v>3800</v>
      </c>
    </row>
    <row r="5" spans="1:12" s="1" customFormat="1" ht="43.2" x14ac:dyDescent="0.3">
      <c r="A5" s="36">
        <v>45974</v>
      </c>
      <c r="C5" s="1" t="s">
        <v>248</v>
      </c>
      <c r="D5" s="1" t="s">
        <v>258</v>
      </c>
      <c r="E5" s="2"/>
      <c r="F5" s="2">
        <v>67.19</v>
      </c>
      <c r="G5" s="16">
        <v>28.04</v>
      </c>
      <c r="H5" s="16"/>
      <c r="I5" s="16">
        <f t="shared" si="0"/>
        <v>95.22999999999999</v>
      </c>
    </row>
    <row r="6" spans="1:12" s="1" customFormat="1" ht="28.8" x14ac:dyDescent="0.3">
      <c r="A6" s="36">
        <v>45996</v>
      </c>
      <c r="C6" s="1" t="s">
        <v>249</v>
      </c>
      <c r="D6" s="1" t="s">
        <v>139</v>
      </c>
      <c r="E6" s="2"/>
      <c r="G6" s="2">
        <v>139.49</v>
      </c>
      <c r="H6" s="16"/>
      <c r="I6" s="16">
        <f t="shared" si="0"/>
        <v>139.49</v>
      </c>
    </row>
    <row r="7" spans="1:12" s="1" customFormat="1" ht="43.2" x14ac:dyDescent="0.3">
      <c r="A7" s="36">
        <v>46030</v>
      </c>
      <c r="C7" s="1" t="s">
        <v>249</v>
      </c>
      <c r="D7" s="1" t="s">
        <v>258</v>
      </c>
      <c r="E7" s="2"/>
      <c r="F7" s="1">
        <v>334.19</v>
      </c>
      <c r="G7" s="2"/>
      <c r="H7" s="16"/>
      <c r="I7" s="16">
        <f t="shared" si="0"/>
        <v>334.19</v>
      </c>
    </row>
    <row r="8" spans="1:12" s="1" customFormat="1" ht="28.8" x14ac:dyDescent="0.3">
      <c r="A8" s="36">
        <v>46090</v>
      </c>
      <c r="C8" s="1" t="s">
        <v>197</v>
      </c>
      <c r="D8" s="1" t="s">
        <v>259</v>
      </c>
      <c r="E8" s="2"/>
      <c r="G8" s="2">
        <v>1000</v>
      </c>
      <c r="H8" s="16"/>
      <c r="I8" s="16">
        <f t="shared" si="0"/>
        <v>1000</v>
      </c>
    </row>
    <row r="9" spans="1:12" s="1" customFormat="1" ht="28.8" x14ac:dyDescent="0.3">
      <c r="A9" s="36">
        <v>46108</v>
      </c>
      <c r="C9" s="1" t="s">
        <v>225</v>
      </c>
      <c r="D9" s="1" t="s">
        <v>273</v>
      </c>
      <c r="E9" s="2"/>
      <c r="G9" s="2">
        <v>1440</v>
      </c>
      <c r="H9" s="16"/>
      <c r="I9" s="16">
        <f t="shared" si="0"/>
        <v>1440</v>
      </c>
    </row>
    <row r="10" spans="1:12" s="3" customFormat="1" x14ac:dyDescent="0.3">
      <c r="A10" s="3" t="s">
        <v>8</v>
      </c>
      <c r="C10" s="4"/>
      <c r="D10" s="4"/>
      <c r="E10" s="5">
        <f>SUM(E2:E9)</f>
        <v>5100</v>
      </c>
      <c r="F10" s="5">
        <f t="shared" ref="F10:I10" si="1">SUM(F2:F9)</f>
        <v>4201.38</v>
      </c>
      <c r="G10" s="5">
        <f t="shared" si="1"/>
        <v>2607.5299999999997</v>
      </c>
      <c r="H10" s="5">
        <f t="shared" si="1"/>
        <v>477.04</v>
      </c>
      <c r="I10" s="5">
        <f t="shared" si="1"/>
        <v>12385.95</v>
      </c>
      <c r="L10" s="5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8"/>
  <sheetViews>
    <sheetView topLeftCell="A2" workbookViewId="0">
      <pane xSplit="1" topLeftCell="B1" activePane="topRight" state="frozen"/>
      <selection pane="topRight" activeCell="W24" sqref="W24:AF30"/>
    </sheetView>
  </sheetViews>
  <sheetFormatPr defaultRowHeight="14.4" x14ac:dyDescent="0.3"/>
  <cols>
    <col min="1" max="1" width="22.5546875" customWidth="1"/>
    <col min="2" max="14" width="0.109375" customWidth="1"/>
    <col min="15" max="15" width="10.21875" customWidth="1"/>
    <col min="16" max="16" width="0.109375" hidden="1" customWidth="1"/>
    <col min="17" max="18" width="11.21875" hidden="1" customWidth="1"/>
    <col min="19" max="21" width="0.109375" hidden="1" customWidth="1"/>
    <col min="22" max="22" width="10.5546875" hidden="1" customWidth="1"/>
    <col min="23" max="24" width="12.33203125" customWidth="1"/>
    <col min="25" max="25" width="11.109375" customWidth="1"/>
    <col min="26" max="26" width="10.88671875" customWidth="1"/>
    <col min="27" max="27" width="10.33203125" bestFit="1" customWidth="1"/>
    <col min="28" max="28" width="12.33203125" customWidth="1"/>
    <col min="29" max="29" width="11.77734375" customWidth="1"/>
    <col min="30" max="30" width="13.109375" customWidth="1"/>
    <col min="31" max="31" width="10.33203125" bestFit="1" customWidth="1"/>
    <col min="33" max="35" width="10.33203125" bestFit="1" customWidth="1"/>
  </cols>
  <sheetData>
    <row r="1" spans="1:33" x14ac:dyDescent="0.3">
      <c r="A1" s="3" t="s">
        <v>113</v>
      </c>
    </row>
    <row r="2" spans="1:33" ht="46.5" customHeight="1" x14ac:dyDescent="0.3">
      <c r="B2" s="3" t="s">
        <v>107</v>
      </c>
      <c r="C2" s="4" t="s">
        <v>108</v>
      </c>
      <c r="D2" s="4" t="s">
        <v>109</v>
      </c>
      <c r="E2" s="4" t="s">
        <v>126</v>
      </c>
      <c r="F2" s="4" t="s">
        <v>134</v>
      </c>
      <c r="G2" s="4" t="s">
        <v>136</v>
      </c>
      <c r="H2" s="4" t="s">
        <v>141</v>
      </c>
      <c r="I2" s="4" t="s">
        <v>142</v>
      </c>
      <c r="J2" s="4" t="s">
        <v>143</v>
      </c>
      <c r="K2" s="4" t="s">
        <v>150</v>
      </c>
      <c r="L2" s="4" t="s">
        <v>151</v>
      </c>
      <c r="M2" s="4" t="s">
        <v>152</v>
      </c>
      <c r="N2" s="4" t="s">
        <v>159</v>
      </c>
      <c r="O2" s="4" t="s">
        <v>160</v>
      </c>
      <c r="P2" s="4" t="s">
        <v>161</v>
      </c>
      <c r="Q2" s="4" t="s">
        <v>168</v>
      </c>
      <c r="R2" s="4" t="s">
        <v>169</v>
      </c>
      <c r="S2" s="4" t="s">
        <v>170</v>
      </c>
      <c r="T2" s="4" t="s">
        <v>172</v>
      </c>
      <c r="U2" s="4" t="s">
        <v>173</v>
      </c>
      <c r="V2" s="4" t="s">
        <v>170</v>
      </c>
      <c r="W2" s="4" t="s">
        <v>179</v>
      </c>
      <c r="X2" s="4" t="s">
        <v>180</v>
      </c>
      <c r="Y2" s="4" t="s">
        <v>170</v>
      </c>
      <c r="Z2" s="4" t="s">
        <v>186</v>
      </c>
      <c r="AA2" s="4" t="s">
        <v>185</v>
      </c>
      <c r="AB2" s="4" t="s">
        <v>170</v>
      </c>
      <c r="AC2" s="4" t="s">
        <v>210</v>
      </c>
      <c r="AD2" s="4" t="s">
        <v>211</v>
      </c>
      <c r="AE2" s="4" t="s">
        <v>170</v>
      </c>
    </row>
    <row r="3" spans="1:33" x14ac:dyDescent="0.3">
      <c r="A3" s="30" t="s">
        <v>101</v>
      </c>
      <c r="B3" s="2">
        <v>583</v>
      </c>
      <c r="C3" s="2">
        <v>406.96999999999997</v>
      </c>
      <c r="D3" s="2">
        <f>B3-C3</f>
        <v>176.03000000000003</v>
      </c>
      <c r="E3" s="2">
        <v>79.16</v>
      </c>
      <c r="F3" s="2">
        <v>0</v>
      </c>
      <c r="G3" s="2">
        <v>96.870000000000033</v>
      </c>
      <c r="J3" s="2">
        <f>G3+I3-H3</f>
        <v>96.870000000000033</v>
      </c>
      <c r="K3" s="2">
        <v>74.989999999999995</v>
      </c>
      <c r="M3" s="2">
        <v>21.880000000000038</v>
      </c>
      <c r="N3">
        <v>21.88</v>
      </c>
      <c r="P3" s="2">
        <v>0</v>
      </c>
      <c r="S3" s="2">
        <f>P3-Q3+R3</f>
        <v>0</v>
      </c>
      <c r="AB3" s="2">
        <v>0</v>
      </c>
    </row>
    <row r="4" spans="1:33" x14ac:dyDescent="0.3">
      <c r="A4" s="30" t="s">
        <v>103</v>
      </c>
      <c r="B4" s="2">
        <v>600</v>
      </c>
      <c r="C4" s="2">
        <v>600</v>
      </c>
      <c r="D4" s="2">
        <f t="shared" ref="D4:D7" si="0">B4-C4</f>
        <v>0</v>
      </c>
      <c r="E4" s="2">
        <v>0</v>
      </c>
      <c r="F4" s="2">
        <v>0</v>
      </c>
      <c r="G4" s="2">
        <v>0</v>
      </c>
      <c r="J4" s="2">
        <f t="shared" ref="J4:J15" si="1">G4+I4-H4</f>
        <v>0</v>
      </c>
      <c r="M4" s="2">
        <v>0</v>
      </c>
      <c r="P4" s="2">
        <v>0</v>
      </c>
      <c r="R4" s="2">
        <v>4865</v>
      </c>
      <c r="S4" s="2">
        <f t="shared" ref="S4:S21" si="2">P4-Q4+R4</f>
        <v>4865</v>
      </c>
      <c r="T4" s="2">
        <v>5808.9999999999991</v>
      </c>
      <c r="U4" s="2">
        <v>944</v>
      </c>
      <c r="V4" s="2">
        <v>9.0949470177292824E-13</v>
      </c>
      <c r="X4" s="2">
        <v>23.4</v>
      </c>
      <c r="Y4" s="2">
        <f>V4+X4-W4</f>
        <v>23.400000000000908</v>
      </c>
      <c r="AB4" s="2">
        <v>23.400000000000908</v>
      </c>
      <c r="AE4" s="2">
        <f>AB4+AD4-AC4</f>
        <v>23.400000000000908</v>
      </c>
      <c r="AG4" s="2"/>
    </row>
    <row r="5" spans="1:33" x14ac:dyDescent="0.3">
      <c r="A5" s="30" t="s">
        <v>102</v>
      </c>
      <c r="B5" s="2">
        <v>1500</v>
      </c>
      <c r="C5" s="2">
        <v>1115.4000000000001</v>
      </c>
      <c r="D5" s="2">
        <f t="shared" si="0"/>
        <v>384.59999999999991</v>
      </c>
      <c r="E5" s="2">
        <v>189.97</v>
      </c>
      <c r="F5" s="2">
        <v>0</v>
      </c>
      <c r="G5" s="2">
        <f>D5-E5</f>
        <v>194.62999999999991</v>
      </c>
      <c r="J5" s="2">
        <f t="shared" si="1"/>
        <v>194.62999999999991</v>
      </c>
      <c r="K5" s="2">
        <v>35.416666666666664</v>
      </c>
      <c r="M5" s="2">
        <v>159.21333333333325</v>
      </c>
      <c r="P5" s="2">
        <v>159.21333333333325</v>
      </c>
      <c r="S5" s="2">
        <f t="shared" si="2"/>
        <v>159.21333333333325</v>
      </c>
      <c r="V5" s="2">
        <v>159.21333333333325</v>
      </c>
      <c r="Y5" s="2">
        <f t="shared" ref="Y5:Y11" si="3">V5+X5-W5</f>
        <v>159.21333333333325</v>
      </c>
      <c r="AB5" s="2">
        <v>159.21333333333325</v>
      </c>
      <c r="AD5" s="2">
        <f>Income!I8</f>
        <v>1000</v>
      </c>
      <c r="AE5" s="2">
        <f t="shared" ref="AE5:AE13" si="4">AB5+AD5-AC5</f>
        <v>1159.2133333333331</v>
      </c>
      <c r="AG5" s="2"/>
    </row>
    <row r="6" spans="1:33" x14ac:dyDescent="0.3">
      <c r="A6" s="31" t="s">
        <v>104</v>
      </c>
      <c r="B6" s="2">
        <v>780</v>
      </c>
      <c r="C6" s="29">
        <v>516.41999999999996</v>
      </c>
      <c r="D6" s="2">
        <f t="shared" si="0"/>
        <v>263.58000000000004</v>
      </c>
      <c r="E6" s="2">
        <v>648.94000000000005</v>
      </c>
      <c r="F6" s="2">
        <v>2460</v>
      </c>
      <c r="G6" s="2">
        <v>2074.64</v>
      </c>
      <c r="H6" s="2">
        <v>697.46</v>
      </c>
      <c r="J6" s="2">
        <f t="shared" si="1"/>
        <v>1377.1799999999998</v>
      </c>
      <c r="K6" s="2">
        <v>700.63000000000011</v>
      </c>
      <c r="M6" s="2">
        <v>676.54999999999973</v>
      </c>
      <c r="N6" s="2">
        <v>709.85</v>
      </c>
      <c r="O6" s="2">
        <v>2500</v>
      </c>
      <c r="P6" s="2">
        <v>2466.6999999999998</v>
      </c>
      <c r="Q6" s="2">
        <v>733.48</v>
      </c>
      <c r="S6" s="2">
        <f t="shared" si="2"/>
        <v>1733.2199999999998</v>
      </c>
      <c r="T6" s="2">
        <v>812.02</v>
      </c>
      <c r="V6" s="2">
        <v>921.19999999999982</v>
      </c>
      <c r="W6" s="2">
        <v>1119.1500000000001</v>
      </c>
      <c r="X6" s="2">
        <v>3675</v>
      </c>
      <c r="Y6" s="2">
        <f t="shared" si="3"/>
        <v>3477.0499999999997</v>
      </c>
      <c r="Z6" s="2">
        <v>1247.8800000000001</v>
      </c>
      <c r="AB6" s="2">
        <v>2229.1699999999996</v>
      </c>
      <c r="AC6" s="2">
        <f>Expenditure!N59</f>
        <v>1300.82</v>
      </c>
      <c r="AD6">
        <v>5.84</v>
      </c>
      <c r="AE6" s="2">
        <f t="shared" si="4"/>
        <v>934.18999999999983</v>
      </c>
      <c r="AG6" s="2"/>
    </row>
    <row r="7" spans="1:33" x14ac:dyDescent="0.3">
      <c r="A7" s="30" t="s">
        <v>93</v>
      </c>
      <c r="B7" s="2">
        <v>2000</v>
      </c>
      <c r="C7" s="2">
        <v>1406</v>
      </c>
      <c r="D7" s="2">
        <f t="shared" si="0"/>
        <v>594</v>
      </c>
      <c r="E7" s="2">
        <v>180</v>
      </c>
      <c r="F7" s="2">
        <v>0</v>
      </c>
      <c r="G7" s="2">
        <v>414</v>
      </c>
      <c r="J7" s="2">
        <f t="shared" si="1"/>
        <v>414</v>
      </c>
      <c r="M7" s="2">
        <v>414</v>
      </c>
      <c r="P7" s="2">
        <v>414</v>
      </c>
      <c r="Q7" s="2">
        <v>39</v>
      </c>
      <c r="S7" s="2">
        <f t="shared" si="2"/>
        <v>375</v>
      </c>
      <c r="T7" s="2">
        <v>1917.49</v>
      </c>
      <c r="U7" s="2">
        <v>1936.63</v>
      </c>
      <c r="V7" s="2">
        <v>394.1400000000001</v>
      </c>
      <c r="W7" s="2">
        <v>90</v>
      </c>
      <c r="Y7" s="2">
        <f t="shared" si="3"/>
        <v>304.1400000000001</v>
      </c>
      <c r="AB7" s="2">
        <v>304.1400000000001</v>
      </c>
      <c r="AC7" s="2">
        <f>'Budget Analysis'!D17</f>
        <v>279.10000000000002</v>
      </c>
      <c r="AE7" s="2">
        <f t="shared" si="4"/>
        <v>25.040000000000077</v>
      </c>
      <c r="AG7" s="2"/>
    </row>
    <row r="8" spans="1:33" x14ac:dyDescent="0.3">
      <c r="A8" s="30" t="s">
        <v>131</v>
      </c>
      <c r="B8" s="2"/>
      <c r="C8" s="2"/>
      <c r="D8" s="2"/>
      <c r="E8" s="2">
        <v>0</v>
      </c>
      <c r="F8" s="2">
        <v>972</v>
      </c>
      <c r="G8" s="2">
        <v>972</v>
      </c>
      <c r="H8" s="2">
        <v>284.69</v>
      </c>
      <c r="J8" s="2">
        <f t="shared" si="1"/>
        <v>687.31</v>
      </c>
      <c r="K8" s="2">
        <v>626.95000000000005</v>
      </c>
      <c r="M8" s="2">
        <v>60.3599999999999</v>
      </c>
      <c r="P8" s="2">
        <v>60.3599999999999</v>
      </c>
      <c r="S8" s="2">
        <f t="shared" si="2"/>
        <v>60.3599999999999</v>
      </c>
      <c r="V8" s="2">
        <v>60.3599999999999</v>
      </c>
      <c r="Y8" s="2">
        <f t="shared" si="3"/>
        <v>60.3599999999999</v>
      </c>
      <c r="AB8" s="2">
        <v>60.3599999999999</v>
      </c>
      <c r="AE8" s="2">
        <f t="shared" si="4"/>
        <v>60.3599999999999</v>
      </c>
      <c r="AG8" s="2"/>
    </row>
    <row r="9" spans="1:33" x14ac:dyDescent="0.3">
      <c r="A9" s="30" t="s">
        <v>144</v>
      </c>
      <c r="B9" s="2"/>
      <c r="C9" s="2"/>
      <c r="D9" s="2"/>
      <c r="E9" s="2"/>
      <c r="F9" s="2"/>
      <c r="G9" s="2"/>
      <c r="H9" s="2"/>
      <c r="I9" s="2">
        <v>23507</v>
      </c>
      <c r="J9" s="2">
        <f t="shared" si="1"/>
        <v>23507</v>
      </c>
      <c r="K9" s="2">
        <v>23507</v>
      </c>
      <c r="M9" s="2">
        <v>0</v>
      </c>
      <c r="P9" s="2">
        <v>0</v>
      </c>
      <c r="S9" s="2">
        <f t="shared" si="2"/>
        <v>0</v>
      </c>
      <c r="V9" s="2">
        <v>0</v>
      </c>
      <c r="Y9" s="2">
        <f t="shared" si="3"/>
        <v>0</v>
      </c>
      <c r="AB9" s="2">
        <v>0</v>
      </c>
      <c r="AE9" s="2">
        <f t="shared" si="4"/>
        <v>0</v>
      </c>
    </row>
    <row r="10" spans="1:33" x14ac:dyDescent="0.3">
      <c r="A10" s="30" t="s">
        <v>146</v>
      </c>
      <c r="B10" s="2"/>
      <c r="C10" s="2"/>
      <c r="D10" s="2"/>
      <c r="E10" s="2"/>
      <c r="F10" s="2"/>
      <c r="G10" s="2"/>
      <c r="H10" s="2">
        <v>208.33</v>
      </c>
      <c r="I10" s="2">
        <v>250</v>
      </c>
      <c r="J10" s="2">
        <f t="shared" si="1"/>
        <v>41.669999999999987</v>
      </c>
      <c r="K10" s="2">
        <v>41.67</v>
      </c>
      <c r="M10" s="2">
        <v>0</v>
      </c>
      <c r="P10" s="2">
        <v>0</v>
      </c>
      <c r="S10" s="2">
        <f t="shared" si="2"/>
        <v>0</v>
      </c>
      <c r="V10" s="2">
        <v>0</v>
      </c>
      <c r="Y10" s="2">
        <f t="shared" si="3"/>
        <v>0</v>
      </c>
      <c r="AB10" s="2">
        <v>0</v>
      </c>
      <c r="AE10" s="2">
        <f t="shared" si="4"/>
        <v>0</v>
      </c>
    </row>
    <row r="11" spans="1:33" x14ac:dyDescent="0.3">
      <c r="A11" s="30" t="s">
        <v>181</v>
      </c>
      <c r="B11" s="2"/>
      <c r="C11" s="2"/>
      <c r="D11" s="2"/>
      <c r="E11" s="2"/>
      <c r="F11" s="2"/>
      <c r="G11" s="2"/>
      <c r="H11" s="2"/>
      <c r="I11" s="2"/>
      <c r="J11" s="2"/>
      <c r="K11" s="2"/>
      <c r="M11" s="2"/>
      <c r="P11" s="2"/>
      <c r="S11" s="2"/>
      <c r="V11" s="2"/>
      <c r="W11" s="2">
        <v>5800</v>
      </c>
      <c r="X11" s="2">
        <v>5800</v>
      </c>
      <c r="Y11" s="2">
        <f t="shared" si="3"/>
        <v>0</v>
      </c>
      <c r="AB11" s="2">
        <v>0</v>
      </c>
      <c r="AE11" s="2">
        <f t="shared" si="4"/>
        <v>0</v>
      </c>
    </row>
    <row r="12" spans="1:33" x14ac:dyDescent="0.3">
      <c r="A12" s="30" t="s">
        <v>191</v>
      </c>
      <c r="B12" s="2"/>
      <c r="C12" s="2"/>
      <c r="D12" s="2"/>
      <c r="E12" s="2"/>
      <c r="F12" s="2"/>
      <c r="G12" s="2"/>
      <c r="H12" s="2"/>
      <c r="I12" s="2"/>
      <c r="J12" s="2"/>
      <c r="K12" s="2"/>
      <c r="M12" s="2"/>
      <c r="P12" s="2"/>
      <c r="S12" s="2"/>
      <c r="V12" s="2"/>
      <c r="W12" s="2"/>
      <c r="X12" s="2"/>
      <c r="Y12" s="2"/>
      <c r="Z12" s="2">
        <v>542.16</v>
      </c>
      <c r="AA12" s="2">
        <v>548</v>
      </c>
      <c r="AB12" s="2">
        <v>5.8400000000000318</v>
      </c>
      <c r="AC12" s="2">
        <v>5.84</v>
      </c>
      <c r="AE12" s="2">
        <f t="shared" si="4"/>
        <v>3.1974423109204508E-14</v>
      </c>
    </row>
    <row r="13" spans="1:33" x14ac:dyDescent="0.3">
      <c r="A13" s="30" t="s">
        <v>87</v>
      </c>
      <c r="B13" s="2"/>
      <c r="C13" s="2"/>
      <c r="D13" s="2"/>
      <c r="E13" s="2"/>
      <c r="F13" s="2"/>
      <c r="G13" s="2"/>
      <c r="H13" s="2"/>
      <c r="I13" s="2"/>
      <c r="J13" s="2"/>
      <c r="K13" s="2"/>
      <c r="M13" s="2"/>
      <c r="P13" s="2"/>
      <c r="S13" s="2"/>
      <c r="V13" s="2"/>
      <c r="W13" s="2"/>
      <c r="X13" s="2"/>
      <c r="Y13" s="2"/>
      <c r="Z13" s="2"/>
      <c r="AA13" s="2"/>
      <c r="AB13" s="2"/>
      <c r="AC13" s="2">
        <f>Expenditure!K12+Expenditure!K14</f>
        <v>3903.5</v>
      </c>
      <c r="AD13" s="2">
        <f>Income!F4</f>
        <v>3800</v>
      </c>
      <c r="AE13" s="2">
        <f t="shared" si="4"/>
        <v>-103.5</v>
      </c>
    </row>
    <row r="14" spans="1:33" x14ac:dyDescent="0.3">
      <c r="A14" s="30" t="s">
        <v>274</v>
      </c>
      <c r="B14" s="2"/>
      <c r="C14" s="2"/>
      <c r="D14" s="2"/>
      <c r="E14" s="2"/>
      <c r="F14" s="2"/>
      <c r="G14" s="2"/>
      <c r="H14" s="2"/>
      <c r="I14" s="2"/>
      <c r="J14" s="2"/>
      <c r="K14" s="2"/>
      <c r="M14" s="2"/>
      <c r="P14" s="2"/>
      <c r="S14" s="2"/>
      <c r="V14" s="2"/>
      <c r="W14" s="2"/>
      <c r="X14" s="2"/>
      <c r="Y14" s="2"/>
      <c r="Z14" s="2"/>
      <c r="AA14" s="2"/>
      <c r="AB14" s="2"/>
      <c r="AC14" s="2"/>
      <c r="AD14" s="2">
        <v>1440</v>
      </c>
      <c r="AE14" s="2">
        <f>AD14</f>
        <v>1440</v>
      </c>
    </row>
    <row r="15" spans="1:33" x14ac:dyDescent="0.3">
      <c r="A15" s="28" t="s">
        <v>11</v>
      </c>
      <c r="B15" s="5">
        <f>SUM(B3:B10)</f>
        <v>5463</v>
      </c>
      <c r="C15" s="5">
        <f t="shared" ref="C15:I15" si="5">SUM(C3:C10)</f>
        <v>4044.79</v>
      </c>
      <c r="D15" s="5">
        <f t="shared" si="5"/>
        <v>1418.21</v>
      </c>
      <c r="E15" s="5">
        <f t="shared" si="5"/>
        <v>1098.0700000000002</v>
      </c>
      <c r="F15" s="5">
        <f t="shared" si="5"/>
        <v>3432</v>
      </c>
      <c r="G15" s="5">
        <f t="shared" si="5"/>
        <v>3752.14</v>
      </c>
      <c r="H15" s="5">
        <f t="shared" si="5"/>
        <v>1190.48</v>
      </c>
      <c r="I15" s="5">
        <f t="shared" si="5"/>
        <v>23757</v>
      </c>
      <c r="J15" s="5">
        <f t="shared" si="1"/>
        <v>26318.66</v>
      </c>
      <c r="K15" s="5">
        <v>24986.656666666666</v>
      </c>
      <c r="L15" s="5">
        <v>0</v>
      </c>
      <c r="M15" s="5">
        <v>1332.0033333333329</v>
      </c>
      <c r="N15" s="5">
        <v>731.73</v>
      </c>
      <c r="O15" s="5">
        <v>2500</v>
      </c>
      <c r="P15" s="2">
        <v>3100.2733333333326</v>
      </c>
      <c r="Q15" s="2">
        <f>SUM(Q3:Q10)</f>
        <v>772.48</v>
      </c>
      <c r="R15" s="2">
        <f>SUM(R3:R10)</f>
        <v>4865</v>
      </c>
      <c r="S15" s="2">
        <f t="shared" si="2"/>
        <v>7192.7933333333331</v>
      </c>
      <c r="T15" s="2">
        <v>8538.5099999999984</v>
      </c>
      <c r="U15" s="2">
        <v>2880.63</v>
      </c>
      <c r="V15" s="2">
        <v>1534.9133333333348</v>
      </c>
      <c r="W15" s="2">
        <f>SUM(W3:W12)</f>
        <v>7009.15</v>
      </c>
      <c r="X15" s="2">
        <f t="shared" ref="X15:Y15" si="6">SUM(X3:X12)</f>
        <v>9498.4</v>
      </c>
      <c r="Y15" s="2">
        <f t="shared" si="6"/>
        <v>4024.1633333333339</v>
      </c>
      <c r="Z15" s="2">
        <v>1790.04</v>
      </c>
      <c r="AA15" s="2">
        <v>548</v>
      </c>
      <c r="AB15" s="2">
        <v>2782.1233333333339</v>
      </c>
      <c r="AC15" s="2">
        <f>SUM(AC3:AC14)</f>
        <v>5489.26</v>
      </c>
      <c r="AD15" s="2">
        <f t="shared" ref="AD15:AE15" si="7">SUM(AD3:AD14)</f>
        <v>6245.84</v>
      </c>
      <c r="AE15" s="2">
        <f t="shared" si="7"/>
        <v>3538.7033333333338</v>
      </c>
    </row>
    <row r="16" spans="1:33" x14ac:dyDescent="0.3">
      <c r="S16" s="2">
        <f t="shared" si="2"/>
        <v>0</v>
      </c>
      <c r="AB16" s="2">
        <v>0</v>
      </c>
    </row>
    <row r="17" spans="1:35" x14ac:dyDescent="0.3">
      <c r="S17" s="2">
        <f t="shared" si="2"/>
        <v>0</v>
      </c>
      <c r="AB17" s="2">
        <v>0</v>
      </c>
    </row>
    <row r="18" spans="1:35" x14ac:dyDescent="0.3">
      <c r="A18" s="3" t="s">
        <v>117</v>
      </c>
      <c r="C18" s="17" t="s">
        <v>118</v>
      </c>
      <c r="D18" s="17" t="s">
        <v>119</v>
      </c>
      <c r="E18" s="17"/>
      <c r="F18" s="17"/>
      <c r="G18" s="17" t="s">
        <v>153</v>
      </c>
      <c r="J18" s="3" t="s">
        <v>154</v>
      </c>
      <c r="S18" s="2">
        <f t="shared" si="2"/>
        <v>0</v>
      </c>
      <c r="AB18" s="2">
        <v>0</v>
      </c>
    </row>
    <row r="19" spans="1:35" x14ac:dyDescent="0.3">
      <c r="A19" t="s">
        <v>120</v>
      </c>
      <c r="C19" s="2">
        <v>1645.74</v>
      </c>
      <c r="D19" s="2">
        <v>1249.68</v>
      </c>
      <c r="E19" s="2">
        <v>3845.4699999999989</v>
      </c>
      <c r="F19" s="2">
        <v>4043.3599999999997</v>
      </c>
      <c r="G19" s="2">
        <v>1637.54</v>
      </c>
      <c r="H19" s="2">
        <v>4037.0099999999989</v>
      </c>
      <c r="I19" s="2">
        <v>3717.7000000000007</v>
      </c>
      <c r="J19" s="2">
        <v>1318.2300000000018</v>
      </c>
      <c r="M19" s="2">
        <v>1245.366666666667</v>
      </c>
      <c r="N19" s="2"/>
      <c r="O19" s="2"/>
      <c r="P19" s="2">
        <f>2268.61666666666-19.51</f>
        <v>2249.1066666666597</v>
      </c>
      <c r="Q19" s="2"/>
      <c r="R19" s="2">
        <v>713.5</v>
      </c>
      <c r="S19" s="2">
        <f t="shared" si="2"/>
        <v>2962.6066666666597</v>
      </c>
      <c r="T19" s="2">
        <v>6793.6200000000008</v>
      </c>
      <c r="U19" s="2">
        <v>5926.6499999999987</v>
      </c>
      <c r="V19" s="2">
        <v>2095.6366666666577</v>
      </c>
      <c r="Y19" s="2">
        <v>2228.9366666666647</v>
      </c>
      <c r="Z19" s="2">
        <v>6618.8099999999986</v>
      </c>
      <c r="AA19" s="2">
        <v>7643.32</v>
      </c>
      <c r="AB19" s="2">
        <v>3253.4466666666658</v>
      </c>
      <c r="AE19" s="2">
        <f>AE21-AE20</f>
        <v>2377.626666666667</v>
      </c>
      <c r="AG19" s="2"/>
      <c r="AH19" s="2"/>
      <c r="AI19" s="2"/>
    </row>
    <row r="20" spans="1:35" x14ac:dyDescent="0.3">
      <c r="A20" t="s">
        <v>89</v>
      </c>
      <c r="C20" s="2">
        <v>0</v>
      </c>
      <c r="D20" s="2">
        <f>D15</f>
        <v>1418.21</v>
      </c>
      <c r="E20" s="2">
        <v>908.1</v>
      </c>
      <c r="F20" s="2">
        <v>3432</v>
      </c>
      <c r="G20" s="2">
        <v>3752.14</v>
      </c>
      <c r="H20" s="2">
        <v>1190.48</v>
      </c>
      <c r="I20" s="2">
        <v>23757</v>
      </c>
      <c r="J20" s="2">
        <v>26318.66</v>
      </c>
      <c r="K20" s="2">
        <v>24986.656666666666</v>
      </c>
      <c r="M20" s="2">
        <v>1332.0033333333329</v>
      </c>
      <c r="N20" s="2">
        <v>731.73</v>
      </c>
      <c r="O20" s="2">
        <v>2500</v>
      </c>
      <c r="P20" s="2">
        <v>3100.2733333333326</v>
      </c>
      <c r="Q20" s="2">
        <f>Q15</f>
        <v>772.48</v>
      </c>
      <c r="R20" s="2">
        <f>R15</f>
        <v>4865</v>
      </c>
      <c r="S20" s="2">
        <f t="shared" si="2"/>
        <v>7192.7933333333331</v>
      </c>
      <c r="T20" s="2">
        <v>8538.5099999999984</v>
      </c>
      <c r="U20" s="2">
        <v>2880.63</v>
      </c>
      <c r="V20" s="2">
        <v>1534.9133333333348</v>
      </c>
      <c r="W20" s="2">
        <f>W15</f>
        <v>7009.15</v>
      </c>
      <c r="X20" s="2">
        <f>X15</f>
        <v>9498.4</v>
      </c>
      <c r="Y20" s="2">
        <v>4024.1633333333357</v>
      </c>
      <c r="Z20" s="2">
        <v>1790.04</v>
      </c>
      <c r="AA20" s="2">
        <v>548</v>
      </c>
      <c r="AB20" s="2">
        <v>2782.1233333333357</v>
      </c>
      <c r="AC20" s="2">
        <f>AC15</f>
        <v>5489.26</v>
      </c>
      <c r="AD20" s="2">
        <f>AD15</f>
        <v>6245.84</v>
      </c>
      <c r="AE20" s="2">
        <f>AB20+AD20-AC20</f>
        <v>3538.7033333333366</v>
      </c>
      <c r="AG20" s="2"/>
    </row>
    <row r="21" spans="1:35" x14ac:dyDescent="0.3">
      <c r="A21" s="3" t="s">
        <v>11</v>
      </c>
      <c r="C21" s="5">
        <f>C19+C20</f>
        <v>1645.74</v>
      </c>
      <c r="D21" s="5">
        <f>D19+D20</f>
        <v>2667.8900000000003</v>
      </c>
      <c r="E21" s="5">
        <v>4753.5699999999988</v>
      </c>
      <c r="F21" s="5">
        <v>7475.36</v>
      </c>
      <c r="G21" s="5">
        <f>SUM(G19:G20)</f>
        <v>5389.68</v>
      </c>
      <c r="H21" s="5">
        <f t="shared" ref="H21:J21" si="8">SUM(H19:H20)</f>
        <v>5227.4899999999989</v>
      </c>
      <c r="I21" s="5">
        <f t="shared" si="8"/>
        <v>27474.7</v>
      </c>
      <c r="J21" s="5">
        <f t="shared" si="8"/>
        <v>27636.890000000003</v>
      </c>
      <c r="L21" s="2"/>
      <c r="M21" s="2">
        <v>2577.37</v>
      </c>
      <c r="P21" s="2">
        <f>SUM(P19:P20)</f>
        <v>5349.3799999999919</v>
      </c>
      <c r="Q21" s="2">
        <f>SUM(Q19:Q20)</f>
        <v>772.48</v>
      </c>
      <c r="R21" s="2">
        <f>SUM(R19:R20)</f>
        <v>5578.5</v>
      </c>
      <c r="S21" s="2">
        <f t="shared" si="2"/>
        <v>10155.399999999992</v>
      </c>
      <c r="U21" s="2"/>
      <c r="V21" s="2">
        <v>3630.5499999999925</v>
      </c>
      <c r="Y21" s="2">
        <v>6253.1</v>
      </c>
      <c r="Z21" s="2">
        <v>8408.8499999999985</v>
      </c>
      <c r="AA21" s="2">
        <v>8191.32</v>
      </c>
      <c r="AB21" s="2">
        <v>6035.5700000000015</v>
      </c>
      <c r="AD21" s="48"/>
      <c r="AE21" s="2">
        <f>'External Audit Form'!D9</f>
        <v>5916.3300000000036</v>
      </c>
    </row>
    <row r="22" spans="1:35" x14ac:dyDescent="0.3">
      <c r="AD22" s="49"/>
      <c r="AH22" s="2"/>
    </row>
    <row r="23" spans="1:35" x14ac:dyDescent="0.3">
      <c r="P23" s="2"/>
    </row>
    <row r="24" spans="1:35" x14ac:dyDescent="0.3">
      <c r="G24" s="2"/>
      <c r="P24" s="2"/>
      <c r="Y24" s="2"/>
    </row>
    <row r="25" spans="1:35" x14ac:dyDescent="0.3">
      <c r="G25" s="2"/>
    </row>
    <row r="26" spans="1:35" x14ac:dyDescent="0.3">
      <c r="P26" s="2"/>
    </row>
    <row r="27" spans="1:35" x14ac:dyDescent="0.3">
      <c r="W27" s="2"/>
      <c r="Z27" s="2"/>
      <c r="AC27" s="2"/>
      <c r="AD27" s="2"/>
    </row>
    <row r="28" spans="1:35" x14ac:dyDescent="0.3">
      <c r="AD28" s="2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E24"/>
  <sheetViews>
    <sheetView zoomScaleNormal="100" workbookViewId="0">
      <pane xSplit="1" topLeftCell="B1" activePane="topRight" state="frozen"/>
      <selection pane="topRight" activeCell="A2" sqref="A2:E19"/>
    </sheetView>
  </sheetViews>
  <sheetFormatPr defaultRowHeight="14.4" x14ac:dyDescent="0.3"/>
  <cols>
    <col min="1" max="1" width="10.6640625" bestFit="1" customWidth="1"/>
    <col min="2" max="2" width="18.109375" customWidth="1"/>
    <col min="3" max="3" width="21.6640625" customWidth="1"/>
    <col min="4" max="4" width="16.109375" customWidth="1"/>
    <col min="5" max="5" width="14.109375" customWidth="1"/>
  </cols>
  <sheetData>
    <row r="2" spans="1:5" ht="28.8" x14ac:dyDescent="0.3">
      <c r="A2" s="4" t="s">
        <v>190</v>
      </c>
      <c r="B2" s="4" t="s">
        <v>10</v>
      </c>
      <c r="C2" s="4" t="s">
        <v>2</v>
      </c>
      <c r="D2" s="4" t="s">
        <v>16</v>
      </c>
      <c r="E2" s="4" t="s">
        <v>31</v>
      </c>
    </row>
    <row r="3" spans="1:5" ht="28.8" x14ac:dyDescent="0.3">
      <c r="A3" s="36">
        <v>45747</v>
      </c>
      <c r="B3" s="1" t="s">
        <v>197</v>
      </c>
      <c r="C3" s="1" t="s">
        <v>165</v>
      </c>
      <c r="D3" s="16">
        <v>19.11</v>
      </c>
      <c r="E3" s="1" t="s">
        <v>162</v>
      </c>
    </row>
    <row r="4" spans="1:5" s="1" customFormat="1" x14ac:dyDescent="0.3">
      <c r="A4" s="36">
        <v>45772</v>
      </c>
      <c r="B4" s="1" t="s">
        <v>205</v>
      </c>
      <c r="C4" s="1" t="s">
        <v>206</v>
      </c>
      <c r="D4" s="16">
        <v>36.6</v>
      </c>
      <c r="E4" s="1" t="s">
        <v>207</v>
      </c>
    </row>
    <row r="5" spans="1:5" s="1" customFormat="1" x14ac:dyDescent="0.3">
      <c r="A5" s="36">
        <v>45800</v>
      </c>
      <c r="B5" s="1" t="s">
        <v>216</v>
      </c>
      <c r="C5" s="1" t="s">
        <v>217</v>
      </c>
      <c r="D5" s="16">
        <v>550.70000000000005</v>
      </c>
      <c r="E5" s="1" t="s">
        <v>218</v>
      </c>
    </row>
    <row r="6" spans="1:5" s="1" customFormat="1" ht="28.8" x14ac:dyDescent="0.3">
      <c r="A6" s="36">
        <v>45807</v>
      </c>
      <c r="B6" s="1" t="s">
        <v>219</v>
      </c>
      <c r="C6" s="1" t="s">
        <v>220</v>
      </c>
      <c r="D6" s="16">
        <v>44.92</v>
      </c>
      <c r="E6" s="1" t="s">
        <v>221</v>
      </c>
    </row>
    <row r="7" spans="1:5" s="1" customFormat="1" ht="28.8" x14ac:dyDescent="0.3">
      <c r="A7" s="36">
        <v>45806</v>
      </c>
      <c r="B7" s="1" t="s">
        <v>222</v>
      </c>
      <c r="C7" s="1" t="s">
        <v>223</v>
      </c>
      <c r="D7" s="16">
        <v>230</v>
      </c>
      <c r="E7" s="1" t="s">
        <v>224</v>
      </c>
    </row>
    <row r="8" spans="1:5" s="1" customFormat="1" x14ac:dyDescent="0.3">
      <c r="A8" s="36">
        <v>45814</v>
      </c>
      <c r="B8" s="1" t="s">
        <v>230</v>
      </c>
      <c r="C8" s="1" t="s">
        <v>231</v>
      </c>
      <c r="D8" s="16">
        <v>3.8</v>
      </c>
      <c r="E8" s="1" t="s">
        <v>232</v>
      </c>
    </row>
    <row r="9" spans="1:5" s="1" customFormat="1" ht="28.8" x14ac:dyDescent="0.3">
      <c r="A9" s="36">
        <v>45856</v>
      </c>
      <c r="B9" s="1" t="s">
        <v>197</v>
      </c>
      <c r="C9" s="1" t="s">
        <v>165</v>
      </c>
      <c r="D9" s="16">
        <v>19.46</v>
      </c>
      <c r="E9" s="1" t="s">
        <v>162</v>
      </c>
    </row>
    <row r="10" spans="1:5" s="1" customFormat="1" ht="28.8" x14ac:dyDescent="0.3">
      <c r="A10" s="36">
        <v>45931</v>
      </c>
      <c r="B10" s="1" t="s">
        <v>236</v>
      </c>
      <c r="C10" s="1" t="s">
        <v>155</v>
      </c>
      <c r="D10" s="16">
        <v>11</v>
      </c>
      <c r="E10" s="1" t="s">
        <v>237</v>
      </c>
    </row>
    <row r="11" spans="1:5" s="1" customFormat="1" ht="28.8" x14ac:dyDescent="0.3">
      <c r="A11" s="36">
        <v>45960</v>
      </c>
      <c r="B11" s="1" t="s">
        <v>236</v>
      </c>
      <c r="C11" s="1" t="s">
        <v>238</v>
      </c>
      <c r="D11" s="16">
        <v>9.17</v>
      </c>
      <c r="E11" s="1" t="s">
        <v>239</v>
      </c>
    </row>
    <row r="12" spans="1:5" s="1" customFormat="1" ht="28.8" x14ac:dyDescent="0.3">
      <c r="A12" s="36">
        <v>45960</v>
      </c>
      <c r="B12" s="1" t="s">
        <v>236</v>
      </c>
      <c r="C12" s="1" t="s">
        <v>240</v>
      </c>
      <c r="D12" s="16">
        <v>4.5</v>
      </c>
      <c r="E12" s="1" t="s">
        <v>239</v>
      </c>
    </row>
    <row r="13" spans="1:5" s="1" customFormat="1" ht="28.8" x14ac:dyDescent="0.3">
      <c r="A13" s="36">
        <v>45954</v>
      </c>
      <c r="B13" s="1" t="s">
        <v>197</v>
      </c>
      <c r="C13" s="1" t="s">
        <v>241</v>
      </c>
      <c r="D13" s="16">
        <v>36.06</v>
      </c>
      <c r="E13" s="1" t="s">
        <v>162</v>
      </c>
    </row>
    <row r="14" spans="1:5" s="1" customFormat="1" x14ac:dyDescent="0.3">
      <c r="A14" s="36">
        <v>45936</v>
      </c>
      <c r="B14" s="1" t="s">
        <v>242</v>
      </c>
      <c r="C14" s="1" t="s">
        <v>243</v>
      </c>
      <c r="D14" s="16">
        <v>4.99</v>
      </c>
      <c r="E14" s="1" t="s">
        <v>244</v>
      </c>
    </row>
    <row r="15" spans="1:5" s="1" customFormat="1" x14ac:dyDescent="0.3">
      <c r="A15" s="36">
        <v>45987</v>
      </c>
      <c r="B15" s="1" t="s">
        <v>255</v>
      </c>
      <c r="C15" s="1" t="s">
        <v>256</v>
      </c>
      <c r="D15" s="16">
        <v>55.82</v>
      </c>
      <c r="E15" s="1" t="s">
        <v>257</v>
      </c>
    </row>
    <row r="16" spans="1:5" s="1" customFormat="1" ht="28.8" x14ac:dyDescent="0.3">
      <c r="A16" s="36">
        <v>46031</v>
      </c>
      <c r="B16" s="1" t="s">
        <v>197</v>
      </c>
      <c r="C16" s="1" t="s">
        <v>165</v>
      </c>
      <c r="D16" s="16">
        <v>19.46</v>
      </c>
      <c r="E16" s="1" t="s">
        <v>162</v>
      </c>
    </row>
    <row r="17" spans="1:5" s="1" customFormat="1" x14ac:dyDescent="0.3">
      <c r="A17" s="36">
        <v>46068</v>
      </c>
      <c r="B17" s="1" t="s">
        <v>260</v>
      </c>
      <c r="C17" s="1" t="s">
        <v>261</v>
      </c>
      <c r="D17" s="16">
        <v>14.16</v>
      </c>
      <c r="E17" s="1" t="s">
        <v>262</v>
      </c>
    </row>
    <row r="18" spans="1:5" s="1" customFormat="1" x14ac:dyDescent="0.3">
      <c r="A18" s="36">
        <v>46051</v>
      </c>
      <c r="B18" s="1" t="s">
        <v>263</v>
      </c>
      <c r="C18" s="1" t="s">
        <v>264</v>
      </c>
      <c r="D18" s="16">
        <v>20.79</v>
      </c>
      <c r="E18" s="1" t="s">
        <v>265</v>
      </c>
    </row>
    <row r="19" spans="1:5" x14ac:dyDescent="0.3">
      <c r="D19" s="2">
        <f>SUM(D3:D18)</f>
        <v>1080.54</v>
      </c>
    </row>
    <row r="24" spans="1:5" x14ac:dyDescent="0.3">
      <c r="D24" s="2">
        <f>SUM(D3:D23)</f>
        <v>2161.08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1"/>
  <sheetViews>
    <sheetView zoomScaleNormal="100" workbookViewId="0">
      <pane ySplit="1" topLeftCell="A2" activePane="bottomLeft" state="frozen"/>
      <selection activeCell="B1" sqref="B1"/>
      <selection pane="bottomLeft" sqref="A1:E18"/>
    </sheetView>
  </sheetViews>
  <sheetFormatPr defaultRowHeight="14.4" x14ac:dyDescent="0.3"/>
  <cols>
    <col min="1" max="1" width="13.6640625" customWidth="1"/>
    <col min="2" max="2" width="17.21875" customWidth="1"/>
    <col min="3" max="3" width="26" customWidth="1"/>
    <col min="4" max="4" width="14.88671875" style="1" customWidth="1"/>
    <col min="5" max="5" width="30.6640625" style="1" customWidth="1"/>
    <col min="6" max="6" width="14.77734375" customWidth="1"/>
    <col min="7" max="7" width="15.33203125" customWidth="1"/>
  </cols>
  <sheetData>
    <row r="1" spans="1:20" s="3" customFormat="1" x14ac:dyDescent="0.3">
      <c r="A1" s="4" t="s">
        <v>190</v>
      </c>
      <c r="B1" s="3" t="s">
        <v>271</v>
      </c>
      <c r="C1" s="4" t="s">
        <v>270</v>
      </c>
      <c r="D1" s="4" t="s">
        <v>16</v>
      </c>
      <c r="E1" s="4" t="s">
        <v>2</v>
      </c>
    </row>
    <row r="2" spans="1:20" ht="14.25" customHeight="1" x14ac:dyDescent="0.3">
      <c r="A2" s="36">
        <v>45747</v>
      </c>
      <c r="B2" s="1" t="s">
        <v>162</v>
      </c>
      <c r="C2" s="1" t="s">
        <v>272</v>
      </c>
      <c r="D2" s="16">
        <v>19.11</v>
      </c>
      <c r="E2" s="1" t="s">
        <v>165</v>
      </c>
      <c r="G2" s="30"/>
    </row>
    <row r="3" spans="1:20" ht="14.25" customHeight="1" x14ac:dyDescent="0.3">
      <c r="A3" s="36">
        <v>45772</v>
      </c>
      <c r="B3" s="1" t="s">
        <v>207</v>
      </c>
      <c r="C3" s="1" t="s">
        <v>272</v>
      </c>
      <c r="D3" s="16">
        <v>36.6</v>
      </c>
      <c r="E3" s="1" t="s">
        <v>206</v>
      </c>
      <c r="G3" s="30"/>
    </row>
    <row r="4" spans="1:20" ht="14.25" customHeight="1" x14ac:dyDescent="0.3">
      <c r="A4" s="36">
        <v>45800</v>
      </c>
      <c r="B4" s="1" t="s">
        <v>218</v>
      </c>
      <c r="C4" s="1" t="s">
        <v>272</v>
      </c>
      <c r="D4" s="16">
        <v>550.70000000000005</v>
      </c>
      <c r="E4" s="1" t="s">
        <v>217</v>
      </c>
      <c r="G4" s="30"/>
    </row>
    <row r="5" spans="1:20" ht="14.25" customHeight="1" x14ac:dyDescent="0.3">
      <c r="A5" s="36">
        <v>45807</v>
      </c>
      <c r="B5" s="1" t="s">
        <v>221</v>
      </c>
      <c r="C5" s="1" t="s">
        <v>272</v>
      </c>
      <c r="D5" s="16">
        <v>44.92</v>
      </c>
      <c r="E5" s="1" t="s">
        <v>220</v>
      </c>
      <c r="G5" s="30"/>
    </row>
    <row r="6" spans="1:20" ht="14.25" customHeight="1" x14ac:dyDescent="0.3">
      <c r="A6" s="36">
        <v>45806</v>
      </c>
      <c r="B6" s="1" t="s">
        <v>224</v>
      </c>
      <c r="C6" s="1" t="s">
        <v>272</v>
      </c>
      <c r="D6" s="16">
        <v>230</v>
      </c>
      <c r="E6" s="1" t="s">
        <v>223</v>
      </c>
      <c r="G6" s="30"/>
    </row>
    <row r="7" spans="1:20" ht="14.25" customHeight="1" x14ac:dyDescent="0.3">
      <c r="A7" s="36">
        <v>45814</v>
      </c>
      <c r="B7" s="1" t="s">
        <v>232</v>
      </c>
      <c r="C7" s="1" t="s">
        <v>272</v>
      </c>
      <c r="D7" s="16">
        <v>3.8</v>
      </c>
      <c r="E7" s="1" t="s">
        <v>231</v>
      </c>
      <c r="G7" s="30"/>
    </row>
    <row r="8" spans="1:20" ht="14.25" customHeight="1" x14ac:dyDescent="0.3">
      <c r="A8" s="36">
        <v>45856</v>
      </c>
      <c r="B8" s="1" t="s">
        <v>162</v>
      </c>
      <c r="C8" s="1" t="s">
        <v>272</v>
      </c>
      <c r="D8" s="16">
        <v>19.46</v>
      </c>
      <c r="E8" s="1" t="s">
        <v>165</v>
      </c>
      <c r="G8" s="30"/>
    </row>
    <row r="9" spans="1:20" ht="14.25" customHeight="1" x14ac:dyDescent="0.3">
      <c r="A9" s="36">
        <v>45931</v>
      </c>
      <c r="B9" s="1" t="s">
        <v>237</v>
      </c>
      <c r="C9" s="1" t="s">
        <v>272</v>
      </c>
      <c r="D9" s="16">
        <v>11</v>
      </c>
      <c r="E9" s="1" t="s">
        <v>155</v>
      </c>
      <c r="G9" s="30"/>
    </row>
    <row r="10" spans="1:20" ht="14.25" customHeight="1" x14ac:dyDescent="0.3">
      <c r="A10" s="36">
        <v>45960</v>
      </c>
      <c r="B10" s="1" t="s">
        <v>239</v>
      </c>
      <c r="C10" s="1" t="s">
        <v>272</v>
      </c>
      <c r="D10" s="16">
        <v>9.17</v>
      </c>
      <c r="E10" s="1" t="s">
        <v>238</v>
      </c>
      <c r="G10" s="30"/>
    </row>
    <row r="11" spans="1:20" x14ac:dyDescent="0.3">
      <c r="A11" s="36">
        <v>45960</v>
      </c>
      <c r="B11" s="1" t="s">
        <v>239</v>
      </c>
      <c r="C11" s="1" t="s">
        <v>272</v>
      </c>
      <c r="D11" s="16">
        <v>4.5</v>
      </c>
      <c r="E11" s="1" t="s">
        <v>240</v>
      </c>
      <c r="G11" s="30"/>
    </row>
    <row r="12" spans="1:20" x14ac:dyDescent="0.3">
      <c r="A12" s="36">
        <v>45954</v>
      </c>
      <c r="B12" s="1" t="s">
        <v>162</v>
      </c>
      <c r="C12" s="1" t="s">
        <v>272</v>
      </c>
      <c r="D12" s="16">
        <v>36.06</v>
      </c>
      <c r="E12" s="1" t="s">
        <v>241</v>
      </c>
      <c r="G12" s="30"/>
    </row>
    <row r="13" spans="1:20" x14ac:dyDescent="0.3">
      <c r="A13" s="36">
        <v>45936</v>
      </c>
      <c r="B13" s="1" t="s">
        <v>244</v>
      </c>
      <c r="C13" s="1" t="s">
        <v>272</v>
      </c>
      <c r="D13" s="16">
        <v>4.99</v>
      </c>
      <c r="E13" s="1" t="s">
        <v>243</v>
      </c>
      <c r="G13" s="30"/>
    </row>
    <row r="14" spans="1:20" x14ac:dyDescent="0.3">
      <c r="A14" s="36">
        <v>45987</v>
      </c>
      <c r="B14" s="1" t="s">
        <v>257</v>
      </c>
      <c r="C14" s="1" t="s">
        <v>272</v>
      </c>
      <c r="D14" s="16">
        <v>55.82</v>
      </c>
      <c r="E14" s="1" t="s">
        <v>256</v>
      </c>
      <c r="G14" s="30"/>
    </row>
    <row r="15" spans="1:20" x14ac:dyDescent="0.3">
      <c r="A15" s="36">
        <v>46031</v>
      </c>
      <c r="B15" s="1" t="s">
        <v>162</v>
      </c>
      <c r="C15" s="1" t="s">
        <v>272</v>
      </c>
      <c r="D15" s="16">
        <v>19.46</v>
      </c>
      <c r="E15" s="1" t="s">
        <v>165</v>
      </c>
      <c r="G15" s="1"/>
    </row>
    <row r="16" spans="1:20" x14ac:dyDescent="0.3">
      <c r="A16" s="36">
        <v>46068</v>
      </c>
      <c r="B16" s="1" t="s">
        <v>262</v>
      </c>
      <c r="C16" s="1" t="s">
        <v>272</v>
      </c>
      <c r="D16" s="16">
        <v>14.16</v>
      </c>
      <c r="E16" s="1" t="s">
        <v>261</v>
      </c>
      <c r="G16" s="1"/>
      <c r="T16">
        <v>64.12</v>
      </c>
    </row>
    <row r="17" spans="1:21" x14ac:dyDescent="0.3">
      <c r="A17" s="36">
        <v>46051</v>
      </c>
      <c r="B17" s="1" t="s">
        <v>265</v>
      </c>
      <c r="C17" s="1" t="s">
        <v>272</v>
      </c>
      <c r="D17" s="16">
        <v>20.79</v>
      </c>
      <c r="E17" s="1" t="s">
        <v>264</v>
      </c>
      <c r="G17" s="1"/>
      <c r="T17">
        <v>110.63</v>
      </c>
    </row>
    <row r="18" spans="1:21" s="3" customFormat="1" x14ac:dyDescent="0.3">
      <c r="A18" s="4"/>
      <c r="B18" s="4"/>
      <c r="C18" s="4" t="s">
        <v>269</v>
      </c>
      <c r="D18" s="46">
        <v>1080.54</v>
      </c>
      <c r="E18" s="4"/>
      <c r="G18" s="4"/>
      <c r="T18" s="3">
        <v>54.04</v>
      </c>
    </row>
    <row r="19" spans="1:21" x14ac:dyDescent="0.3">
      <c r="A19" s="36"/>
      <c r="B19" s="36"/>
      <c r="C19" s="36"/>
      <c r="F19" s="16"/>
      <c r="G19" s="1"/>
      <c r="T19">
        <v>96.33</v>
      </c>
    </row>
    <row r="20" spans="1:21" x14ac:dyDescent="0.3">
      <c r="A20" s="44"/>
      <c r="B20" s="44"/>
      <c r="C20" s="44"/>
      <c r="F20" s="2"/>
      <c r="G20" s="1"/>
      <c r="T20">
        <v>139.01</v>
      </c>
      <c r="U20" t="s">
        <v>162</v>
      </c>
    </row>
    <row r="21" spans="1:21" x14ac:dyDescent="0.3">
      <c r="F21" s="2"/>
      <c r="T21">
        <v>730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50"/>
  <sheetViews>
    <sheetView topLeftCell="D1" zoomScaleNormal="100" workbookViewId="0">
      <pane ySplit="1" topLeftCell="A41" activePane="bottomLeft" state="frozen"/>
      <selection activeCell="B1" sqref="B1"/>
      <selection pane="bottomLeft" activeCell="A33" sqref="A33:R59"/>
    </sheetView>
  </sheetViews>
  <sheetFormatPr defaultRowHeight="14.4" x14ac:dyDescent="0.3"/>
  <cols>
    <col min="1" max="1" width="10.6640625" bestFit="1" customWidth="1"/>
    <col min="2" max="2" width="10.109375" customWidth="1"/>
    <col min="3" max="3" width="10.88671875" customWidth="1"/>
    <col min="4" max="4" width="17.33203125" style="1" customWidth="1"/>
    <col min="5" max="5" width="15.109375" style="1" customWidth="1"/>
    <col min="6" max="6" width="10.44140625" customWidth="1"/>
    <col min="7" max="7" width="10.33203125" customWidth="1"/>
    <col min="8" max="8" width="13" customWidth="1"/>
    <col min="9" max="11" width="10.33203125" customWidth="1"/>
    <col min="12" max="12" width="11.6640625" customWidth="1"/>
    <col min="13" max="13" width="10.33203125" customWidth="1"/>
    <col min="14" max="14" width="11" customWidth="1"/>
    <col min="15" max="15" width="11.88671875" customWidth="1"/>
    <col min="16" max="16" width="11.88671875" bestFit="1" customWidth="1"/>
    <col min="17" max="17" width="11" customWidth="1"/>
    <col min="18" max="18" width="11.88671875" bestFit="1" customWidth="1"/>
    <col min="19" max="19" width="15.33203125" customWidth="1"/>
    <col min="20" max="20" width="10.5546875" bestFit="1" customWidth="1"/>
    <col min="21" max="23" width="11.5546875" bestFit="1" customWidth="1"/>
  </cols>
  <sheetData>
    <row r="1" spans="1:19" s="4" customFormat="1" ht="43.2" x14ac:dyDescent="0.3">
      <c r="A1" s="4" t="s">
        <v>0</v>
      </c>
      <c r="B1" s="4" t="s">
        <v>164</v>
      </c>
      <c r="C1" s="4" t="s">
        <v>9</v>
      </c>
      <c r="D1" s="4" t="s">
        <v>10</v>
      </c>
      <c r="E1" s="4" t="s">
        <v>2</v>
      </c>
      <c r="F1" s="4" t="s">
        <v>12</v>
      </c>
      <c r="G1" s="22" t="s">
        <v>65</v>
      </c>
      <c r="H1" s="22" t="s">
        <v>17</v>
      </c>
      <c r="I1" s="22" t="s">
        <v>13</v>
      </c>
      <c r="J1" s="22" t="s">
        <v>14</v>
      </c>
      <c r="K1" s="22" t="s">
        <v>5</v>
      </c>
      <c r="L1" s="22" t="s">
        <v>66</v>
      </c>
      <c r="M1" s="22" t="s">
        <v>174</v>
      </c>
      <c r="N1" s="22" t="s">
        <v>91</v>
      </c>
      <c r="O1" s="22" t="s">
        <v>4</v>
      </c>
      <c r="P1" s="4" t="s">
        <v>15</v>
      </c>
      <c r="Q1" s="4" t="s">
        <v>16</v>
      </c>
      <c r="R1" s="4" t="s">
        <v>3</v>
      </c>
      <c r="S1" s="4" t="s">
        <v>31</v>
      </c>
    </row>
    <row r="2" spans="1:19" s="1" customFormat="1" ht="28.8" x14ac:dyDescent="0.3">
      <c r="A2" s="36">
        <v>45783</v>
      </c>
      <c r="B2" s="1">
        <v>909</v>
      </c>
      <c r="D2" s="1" t="s">
        <v>198</v>
      </c>
      <c r="E2" s="1" t="s">
        <v>199</v>
      </c>
      <c r="F2" s="16"/>
      <c r="G2" s="35"/>
      <c r="H2" s="35"/>
      <c r="I2" s="35"/>
      <c r="J2" s="35"/>
      <c r="K2" s="35"/>
      <c r="L2" s="35">
        <v>52</v>
      </c>
      <c r="M2" s="35"/>
      <c r="N2" s="35"/>
      <c r="P2" s="16">
        <f>SUM(F2:N2)</f>
        <v>52</v>
      </c>
      <c r="Q2" s="16"/>
      <c r="R2" s="16">
        <f>P2+Q2</f>
        <v>52</v>
      </c>
    </row>
    <row r="3" spans="1:19" s="1" customFormat="1" ht="28.8" x14ac:dyDescent="0.3">
      <c r="A3" s="36">
        <v>45783</v>
      </c>
      <c r="B3" s="1">
        <v>910</v>
      </c>
      <c r="D3" s="1" t="s">
        <v>197</v>
      </c>
      <c r="E3" s="1" t="s">
        <v>165</v>
      </c>
      <c r="F3" s="16"/>
      <c r="G3" s="35"/>
      <c r="H3" s="35"/>
      <c r="I3" s="35"/>
      <c r="J3" s="35"/>
      <c r="K3" s="35"/>
      <c r="L3" s="35"/>
      <c r="M3" s="35"/>
      <c r="N3" s="35"/>
      <c r="O3" s="35">
        <v>95.56</v>
      </c>
      <c r="P3" s="16">
        <f t="shared" ref="P3:P58" si="0">SUM(F3:O3)</f>
        <v>95.56</v>
      </c>
      <c r="Q3" s="16">
        <v>19.11</v>
      </c>
      <c r="R3" s="16">
        <f t="shared" ref="R3:R58" si="1">P3+Q3</f>
        <v>114.67</v>
      </c>
      <c r="S3" s="1" t="s">
        <v>162</v>
      </c>
    </row>
    <row r="4" spans="1:19" s="1" customFormat="1" x14ac:dyDescent="0.3">
      <c r="A4" s="36">
        <v>45783</v>
      </c>
      <c r="B4" s="1">
        <v>911</v>
      </c>
      <c r="D4" s="1" t="s">
        <v>200</v>
      </c>
      <c r="E4" s="1" t="s">
        <v>201</v>
      </c>
      <c r="F4" s="16">
        <v>170.11</v>
      </c>
      <c r="G4" s="35"/>
      <c r="H4" s="35"/>
      <c r="I4" s="35"/>
      <c r="J4" s="35"/>
      <c r="K4" s="35"/>
      <c r="L4" s="35"/>
      <c r="M4" s="35"/>
      <c r="N4" s="35"/>
      <c r="O4" s="35"/>
      <c r="P4" s="16">
        <f t="shared" si="0"/>
        <v>170.11</v>
      </c>
      <c r="Q4" s="16"/>
      <c r="R4" s="16">
        <f t="shared" si="1"/>
        <v>170.11</v>
      </c>
    </row>
    <row r="5" spans="1:19" s="1" customFormat="1" x14ac:dyDescent="0.3">
      <c r="A5" s="36">
        <v>45783</v>
      </c>
      <c r="B5" s="1">
        <v>912</v>
      </c>
      <c r="D5" s="1" t="s">
        <v>202</v>
      </c>
      <c r="E5" s="1" t="s">
        <v>90</v>
      </c>
      <c r="F5" s="16"/>
      <c r="G5" s="35"/>
      <c r="H5" s="35"/>
      <c r="I5" s="35"/>
      <c r="J5" s="35"/>
      <c r="K5" s="35"/>
      <c r="L5" s="35"/>
      <c r="M5" s="35"/>
      <c r="N5" s="35">
        <v>75.73</v>
      </c>
      <c r="O5" s="35"/>
      <c r="P5" s="16">
        <f t="shared" si="0"/>
        <v>75.73</v>
      </c>
      <c r="Q5" s="16"/>
      <c r="R5" s="16">
        <f t="shared" si="1"/>
        <v>75.73</v>
      </c>
    </row>
    <row r="6" spans="1:19" s="1" customFormat="1" ht="28.8" x14ac:dyDescent="0.3">
      <c r="A6" s="36">
        <v>45783</v>
      </c>
      <c r="B6" s="1">
        <v>913</v>
      </c>
      <c r="D6" s="1" t="s">
        <v>203</v>
      </c>
      <c r="E6" s="1" t="s">
        <v>204</v>
      </c>
      <c r="F6" s="16"/>
      <c r="G6" s="35"/>
      <c r="H6" s="35">
        <v>76.540000000000006</v>
      </c>
      <c r="I6" s="35"/>
      <c r="J6" s="35"/>
      <c r="K6" s="35"/>
      <c r="L6" s="35"/>
      <c r="M6" s="35"/>
      <c r="N6" s="35"/>
      <c r="O6" s="35"/>
      <c r="P6" s="16">
        <f t="shared" si="0"/>
        <v>76.540000000000006</v>
      </c>
      <c r="Q6" s="16"/>
      <c r="R6" s="16">
        <f t="shared" si="1"/>
        <v>76.540000000000006</v>
      </c>
    </row>
    <row r="7" spans="1:19" s="1" customFormat="1" ht="28.8" x14ac:dyDescent="0.3">
      <c r="A7" s="36">
        <v>45783</v>
      </c>
      <c r="B7" s="1">
        <v>914</v>
      </c>
      <c r="D7" s="1" t="s">
        <v>205</v>
      </c>
      <c r="E7" s="1" t="s">
        <v>206</v>
      </c>
      <c r="F7" s="16"/>
      <c r="G7" s="35"/>
      <c r="H7" s="35"/>
      <c r="I7" s="35">
        <v>183</v>
      </c>
      <c r="J7" s="35"/>
      <c r="K7" s="35"/>
      <c r="L7" s="35"/>
      <c r="M7" s="35"/>
      <c r="N7" s="35"/>
      <c r="O7" s="35"/>
      <c r="P7" s="16">
        <f t="shared" si="0"/>
        <v>183</v>
      </c>
      <c r="Q7" s="16">
        <v>36.6</v>
      </c>
      <c r="R7" s="16">
        <f t="shared" si="1"/>
        <v>219.6</v>
      </c>
      <c r="S7" s="1" t="s">
        <v>207</v>
      </c>
    </row>
    <row r="8" spans="1:19" s="1" customFormat="1" x14ac:dyDescent="0.3">
      <c r="A8" s="36">
        <v>45813</v>
      </c>
      <c r="B8" s="1">
        <v>915</v>
      </c>
      <c r="D8" s="1" t="s">
        <v>213</v>
      </c>
      <c r="E8" s="1" t="s">
        <v>214</v>
      </c>
      <c r="F8" s="16"/>
      <c r="G8" s="35"/>
      <c r="H8" s="35"/>
      <c r="I8" s="35"/>
      <c r="J8" s="35">
        <v>479.87</v>
      </c>
      <c r="K8" s="35"/>
      <c r="L8" s="35"/>
      <c r="M8" s="35"/>
      <c r="N8" s="35"/>
      <c r="O8" s="35"/>
      <c r="P8" s="16">
        <f t="shared" si="0"/>
        <v>479.87</v>
      </c>
      <c r="Q8" s="16"/>
      <c r="R8" s="16">
        <f t="shared" si="1"/>
        <v>479.87</v>
      </c>
    </row>
    <row r="9" spans="1:19" s="1" customFormat="1" x14ac:dyDescent="0.3">
      <c r="A9" s="36">
        <v>45813</v>
      </c>
      <c r="B9" s="1">
        <v>916</v>
      </c>
      <c r="D9" s="1" t="s">
        <v>215</v>
      </c>
      <c r="E9" s="1" t="s">
        <v>177</v>
      </c>
      <c r="F9" s="16"/>
      <c r="G9" s="35"/>
      <c r="H9" s="35"/>
      <c r="I9" s="35"/>
      <c r="J9" s="35"/>
      <c r="K9" s="35"/>
      <c r="L9" s="35"/>
      <c r="M9" s="35"/>
      <c r="N9" s="35"/>
      <c r="O9" s="35">
        <v>109.99</v>
      </c>
      <c r="P9" s="16">
        <f t="shared" si="0"/>
        <v>109.99</v>
      </c>
      <c r="Q9" s="16"/>
      <c r="R9" s="16">
        <f t="shared" si="1"/>
        <v>109.99</v>
      </c>
    </row>
    <row r="10" spans="1:19" s="1" customFormat="1" x14ac:dyDescent="0.3">
      <c r="A10" s="36">
        <v>45813</v>
      </c>
      <c r="B10" s="1">
        <v>917</v>
      </c>
      <c r="D10" s="1" t="s">
        <v>202</v>
      </c>
      <c r="E10" s="1" t="s">
        <v>90</v>
      </c>
      <c r="F10" s="16"/>
      <c r="G10" s="35"/>
      <c r="H10" s="35"/>
      <c r="I10" s="35"/>
      <c r="J10" s="35"/>
      <c r="K10" s="35"/>
      <c r="L10" s="35"/>
      <c r="M10" s="35"/>
      <c r="N10" s="35">
        <v>94.56</v>
      </c>
      <c r="P10" s="16">
        <f>SUM(F10:N10)</f>
        <v>94.56</v>
      </c>
      <c r="Q10" s="16"/>
      <c r="R10" s="16">
        <f t="shared" si="1"/>
        <v>94.56</v>
      </c>
    </row>
    <row r="11" spans="1:19" s="1" customFormat="1" x14ac:dyDescent="0.3">
      <c r="A11" s="36">
        <v>45813</v>
      </c>
      <c r="B11" s="1">
        <v>918</v>
      </c>
      <c r="D11" s="1" t="s">
        <v>200</v>
      </c>
      <c r="E11" s="1" t="s">
        <v>201</v>
      </c>
      <c r="F11" s="16">
        <v>170.11</v>
      </c>
      <c r="G11" s="35"/>
      <c r="H11" s="35"/>
      <c r="I11" s="35"/>
      <c r="J11" s="35"/>
      <c r="K11" s="35"/>
      <c r="L11" s="35"/>
      <c r="M11" s="35"/>
      <c r="N11" s="35"/>
      <c r="O11" s="35"/>
      <c r="P11" s="16">
        <f t="shared" si="0"/>
        <v>170.11</v>
      </c>
      <c r="Q11" s="16"/>
      <c r="R11" s="16">
        <f t="shared" si="1"/>
        <v>170.11</v>
      </c>
    </row>
    <row r="12" spans="1:19" s="1" customFormat="1" ht="28.8" x14ac:dyDescent="0.3">
      <c r="A12" s="36">
        <v>45813</v>
      </c>
      <c r="B12" s="1">
        <v>919</v>
      </c>
      <c r="D12" s="1" t="s">
        <v>216</v>
      </c>
      <c r="E12" s="1" t="s">
        <v>217</v>
      </c>
      <c r="F12" s="16"/>
      <c r="G12" s="35"/>
      <c r="H12" s="35"/>
      <c r="I12" s="35"/>
      <c r="J12" s="35"/>
      <c r="K12" s="35">
        <v>2753.5</v>
      </c>
      <c r="L12" s="35"/>
      <c r="M12" s="35"/>
      <c r="N12" s="35"/>
      <c r="O12" s="35"/>
      <c r="P12" s="16">
        <f t="shared" si="0"/>
        <v>2753.5</v>
      </c>
      <c r="Q12" s="16">
        <v>550.70000000000005</v>
      </c>
      <c r="R12" s="16">
        <f t="shared" si="1"/>
        <v>3304.2</v>
      </c>
      <c r="S12" s="1" t="s">
        <v>218</v>
      </c>
    </row>
    <row r="13" spans="1:19" s="1" customFormat="1" ht="28.8" x14ac:dyDescent="0.3">
      <c r="A13" s="36">
        <v>45813</v>
      </c>
      <c r="B13" s="1">
        <v>920</v>
      </c>
      <c r="D13" s="1" t="s">
        <v>219</v>
      </c>
      <c r="E13" s="1" t="s">
        <v>220</v>
      </c>
      <c r="F13" s="16"/>
      <c r="G13" s="35"/>
      <c r="H13" s="35"/>
      <c r="I13" s="35"/>
      <c r="J13" s="35"/>
      <c r="K13" s="35"/>
      <c r="L13" s="35"/>
      <c r="M13" s="35"/>
      <c r="N13" s="35"/>
      <c r="O13" s="35">
        <v>224.62</v>
      </c>
      <c r="P13" s="16">
        <f t="shared" si="0"/>
        <v>224.62</v>
      </c>
      <c r="Q13" s="16">
        <v>44.92</v>
      </c>
      <c r="R13" s="16">
        <f t="shared" si="1"/>
        <v>269.54000000000002</v>
      </c>
      <c r="S13" s="1" t="s">
        <v>221</v>
      </c>
    </row>
    <row r="14" spans="1:19" s="1" customFormat="1" ht="28.8" x14ac:dyDescent="0.3">
      <c r="A14" s="36">
        <v>45813</v>
      </c>
      <c r="B14" s="1">
        <v>921</v>
      </c>
      <c r="D14" s="1" t="s">
        <v>222</v>
      </c>
      <c r="E14" s="1" t="s">
        <v>223</v>
      </c>
      <c r="F14" s="16"/>
      <c r="G14" s="35"/>
      <c r="H14" s="35"/>
      <c r="I14" s="35"/>
      <c r="J14" s="35"/>
      <c r="K14" s="35">
        <v>1150</v>
      </c>
      <c r="L14" s="35"/>
      <c r="M14" s="35"/>
      <c r="N14" s="35"/>
      <c r="O14" s="35"/>
      <c r="P14" s="16">
        <f t="shared" si="0"/>
        <v>1150</v>
      </c>
      <c r="Q14" s="16">
        <v>230</v>
      </c>
      <c r="R14" s="16">
        <f t="shared" si="1"/>
        <v>1380</v>
      </c>
      <c r="S14" s="1" t="s">
        <v>224</v>
      </c>
    </row>
    <row r="15" spans="1:19" s="1" customFormat="1" x14ac:dyDescent="0.3">
      <c r="A15" s="36">
        <v>45916</v>
      </c>
      <c r="B15" s="1">
        <v>922</v>
      </c>
      <c r="D15" s="1" t="s">
        <v>230</v>
      </c>
      <c r="E15" s="1" t="s">
        <v>231</v>
      </c>
      <c r="F15" s="16"/>
      <c r="G15" s="35"/>
      <c r="H15" s="35"/>
      <c r="I15" s="35"/>
      <c r="J15" s="35"/>
      <c r="K15" s="35"/>
      <c r="L15" s="35"/>
      <c r="M15" s="35"/>
      <c r="N15" s="35">
        <v>18.97</v>
      </c>
      <c r="O15" s="35"/>
      <c r="P15" s="16">
        <f t="shared" si="0"/>
        <v>18.97</v>
      </c>
      <c r="Q15" s="16">
        <v>3.8</v>
      </c>
      <c r="R15" s="16">
        <f t="shared" si="1"/>
        <v>22.77</v>
      </c>
      <c r="S15" s="1" t="s">
        <v>232</v>
      </c>
    </row>
    <row r="16" spans="1:19" s="1" customFormat="1" x14ac:dyDescent="0.3">
      <c r="A16" s="36">
        <v>45916</v>
      </c>
      <c r="B16" s="1">
        <v>923</v>
      </c>
      <c r="D16" s="1" t="s">
        <v>200</v>
      </c>
      <c r="E16" s="1" t="s">
        <v>201</v>
      </c>
      <c r="F16" s="16">
        <v>170.11</v>
      </c>
      <c r="G16" s="35"/>
      <c r="H16" s="35"/>
      <c r="I16" s="35"/>
      <c r="J16" s="35"/>
      <c r="K16" s="35"/>
      <c r="L16" s="35"/>
      <c r="M16" s="35"/>
      <c r="N16" s="35"/>
      <c r="O16" s="35"/>
      <c r="P16" s="16">
        <f t="shared" si="0"/>
        <v>170.11</v>
      </c>
      <c r="Q16" s="16"/>
      <c r="R16" s="16">
        <f t="shared" si="1"/>
        <v>170.11</v>
      </c>
    </row>
    <row r="17" spans="1:19" s="1" customFormat="1" x14ac:dyDescent="0.3">
      <c r="A17" s="36">
        <v>45916</v>
      </c>
      <c r="B17" s="1">
        <v>924</v>
      </c>
      <c r="D17" s="1" t="s">
        <v>202</v>
      </c>
      <c r="E17" s="1" t="s">
        <v>90</v>
      </c>
      <c r="F17" s="16"/>
      <c r="G17" s="35"/>
      <c r="H17" s="35"/>
      <c r="I17" s="35"/>
      <c r="J17" s="35"/>
      <c r="K17" s="35"/>
      <c r="L17" s="35"/>
      <c r="M17" s="35"/>
      <c r="N17" s="35">
        <v>85.93</v>
      </c>
      <c r="O17" s="35"/>
      <c r="P17" s="16">
        <f t="shared" si="0"/>
        <v>85.93</v>
      </c>
      <c r="Q17" s="16"/>
      <c r="R17" s="16">
        <f t="shared" si="1"/>
        <v>85.93</v>
      </c>
    </row>
    <row r="18" spans="1:19" s="1" customFormat="1" x14ac:dyDescent="0.3">
      <c r="A18" s="36">
        <v>45916</v>
      </c>
      <c r="B18" s="1">
        <v>925</v>
      </c>
      <c r="D18" s="1" t="s">
        <v>200</v>
      </c>
      <c r="E18" s="1" t="s">
        <v>201</v>
      </c>
      <c r="F18" s="16">
        <v>170.11</v>
      </c>
      <c r="G18" s="35"/>
      <c r="H18" s="35"/>
      <c r="I18" s="35"/>
      <c r="J18" s="35"/>
      <c r="K18" s="35"/>
      <c r="L18" s="35"/>
      <c r="M18" s="35"/>
      <c r="N18" s="35"/>
      <c r="O18" s="35"/>
      <c r="P18" s="16">
        <f t="shared" si="0"/>
        <v>170.11</v>
      </c>
      <c r="Q18" s="16"/>
      <c r="R18" s="16">
        <f t="shared" si="1"/>
        <v>170.11</v>
      </c>
    </row>
    <row r="19" spans="1:19" s="1" customFormat="1" x14ac:dyDescent="0.3">
      <c r="A19" s="36">
        <v>45916</v>
      </c>
      <c r="B19" s="1">
        <v>926</v>
      </c>
      <c r="D19" s="1" t="s">
        <v>233</v>
      </c>
      <c r="F19" s="16"/>
      <c r="G19" s="35"/>
      <c r="H19" s="35"/>
      <c r="I19" s="35"/>
      <c r="J19" s="35"/>
      <c r="K19" s="35"/>
      <c r="L19" s="35"/>
      <c r="M19" s="35"/>
      <c r="N19" s="35"/>
      <c r="O19" s="35"/>
      <c r="P19" s="16">
        <f t="shared" si="0"/>
        <v>0</v>
      </c>
      <c r="Q19" s="16"/>
      <c r="R19" s="16">
        <f t="shared" si="1"/>
        <v>0</v>
      </c>
    </row>
    <row r="20" spans="1:19" s="1" customFormat="1" x14ac:dyDescent="0.3">
      <c r="A20" s="36">
        <v>45916</v>
      </c>
      <c r="B20" s="1">
        <v>927</v>
      </c>
      <c r="D20" s="1" t="s">
        <v>202</v>
      </c>
      <c r="E20" s="1" t="s">
        <v>90</v>
      </c>
      <c r="F20" s="16"/>
      <c r="G20" s="35"/>
      <c r="H20" s="35"/>
      <c r="I20" s="35"/>
      <c r="J20" s="35"/>
      <c r="K20" s="35"/>
      <c r="L20" s="35"/>
      <c r="M20" s="35"/>
      <c r="N20" s="35">
        <v>85.93</v>
      </c>
      <c r="O20" s="35"/>
      <c r="P20" s="16">
        <f t="shared" si="0"/>
        <v>85.93</v>
      </c>
      <c r="Q20" s="16"/>
      <c r="R20" s="16">
        <f t="shared" si="1"/>
        <v>85.93</v>
      </c>
    </row>
    <row r="21" spans="1:19" s="1" customFormat="1" x14ac:dyDescent="0.3">
      <c r="A21" s="36">
        <v>45916</v>
      </c>
      <c r="B21" s="1">
        <v>928</v>
      </c>
      <c r="D21" s="1" t="s">
        <v>212</v>
      </c>
      <c r="E21" s="1" t="s">
        <v>234</v>
      </c>
      <c r="F21" s="16">
        <v>127.2</v>
      </c>
      <c r="G21" s="35"/>
      <c r="H21" s="35"/>
      <c r="I21" s="35"/>
      <c r="J21" s="35"/>
      <c r="K21" s="35"/>
      <c r="L21" s="35"/>
      <c r="M21" s="35"/>
      <c r="N21" s="35">
        <v>51</v>
      </c>
      <c r="O21" s="35"/>
      <c r="P21" s="16">
        <f t="shared" si="0"/>
        <v>178.2</v>
      </c>
      <c r="Q21" s="16"/>
      <c r="R21" s="16">
        <f t="shared" si="1"/>
        <v>178.2</v>
      </c>
    </row>
    <row r="22" spans="1:19" s="1" customFormat="1" ht="28.8" x14ac:dyDescent="0.3">
      <c r="A22" s="36">
        <v>45916</v>
      </c>
      <c r="B22" s="1">
        <v>929</v>
      </c>
      <c r="D22" s="1" t="s">
        <v>197</v>
      </c>
      <c r="E22" s="1" t="s">
        <v>165</v>
      </c>
      <c r="F22" s="16"/>
      <c r="G22" s="35"/>
      <c r="H22" s="35"/>
      <c r="I22" s="35"/>
      <c r="J22" s="35"/>
      <c r="K22" s="35"/>
      <c r="L22" s="35"/>
      <c r="M22" s="35"/>
      <c r="N22" s="35"/>
      <c r="O22" s="35">
        <v>97.29</v>
      </c>
      <c r="P22" s="16">
        <f t="shared" si="0"/>
        <v>97.29</v>
      </c>
      <c r="Q22" s="16">
        <v>19.46</v>
      </c>
      <c r="R22" s="16">
        <f t="shared" si="1"/>
        <v>116.75</v>
      </c>
      <c r="S22" s="1" t="s">
        <v>162</v>
      </c>
    </row>
    <row r="23" spans="1:19" s="1" customFormat="1" x14ac:dyDescent="0.3">
      <c r="A23" s="36">
        <v>45916</v>
      </c>
      <c r="B23" s="1">
        <v>930</v>
      </c>
      <c r="D23" s="1" t="s">
        <v>202</v>
      </c>
      <c r="E23" s="1" t="s">
        <v>90</v>
      </c>
      <c r="F23" s="16"/>
      <c r="G23" s="35"/>
      <c r="H23" s="35"/>
      <c r="I23" s="35"/>
      <c r="J23" s="35"/>
      <c r="K23" s="35"/>
      <c r="L23" s="35"/>
      <c r="M23" s="35"/>
      <c r="N23" s="35">
        <v>98.61</v>
      </c>
      <c r="O23" s="35"/>
      <c r="P23" s="16">
        <f t="shared" si="0"/>
        <v>98.61</v>
      </c>
      <c r="Q23" s="16"/>
      <c r="R23" s="16">
        <f t="shared" si="1"/>
        <v>98.61</v>
      </c>
    </row>
    <row r="24" spans="1:19" s="1" customFormat="1" x14ac:dyDescent="0.3">
      <c r="A24" s="36">
        <v>45916</v>
      </c>
      <c r="B24" s="1">
        <v>931</v>
      </c>
      <c r="D24" s="1" t="s">
        <v>200</v>
      </c>
      <c r="E24" s="1" t="s">
        <v>201</v>
      </c>
      <c r="F24" s="16">
        <v>197.11</v>
      </c>
      <c r="G24" s="35"/>
      <c r="H24" s="35"/>
      <c r="I24" s="35"/>
      <c r="J24" s="35"/>
      <c r="K24" s="35"/>
      <c r="L24" s="35"/>
      <c r="M24" s="35"/>
      <c r="N24" s="35"/>
      <c r="O24" s="35"/>
      <c r="P24" s="16">
        <f t="shared" si="0"/>
        <v>197.11</v>
      </c>
      <c r="Q24" s="16"/>
      <c r="R24" s="16">
        <f t="shared" si="1"/>
        <v>197.11</v>
      </c>
    </row>
    <row r="25" spans="1:19" s="1" customFormat="1" x14ac:dyDescent="0.3">
      <c r="A25" s="36">
        <v>45916</v>
      </c>
      <c r="B25" s="1">
        <v>932</v>
      </c>
      <c r="D25" s="1" t="s">
        <v>233</v>
      </c>
      <c r="F25" s="16"/>
      <c r="G25" s="35"/>
      <c r="H25" s="35"/>
      <c r="I25" s="35"/>
      <c r="J25" s="35"/>
      <c r="K25" s="35"/>
      <c r="L25" s="35"/>
      <c r="M25" s="35"/>
      <c r="N25" s="35"/>
      <c r="O25" s="35"/>
      <c r="P25" s="16">
        <f t="shared" si="0"/>
        <v>0</v>
      </c>
      <c r="Q25" s="16"/>
      <c r="R25" s="16">
        <f t="shared" si="1"/>
        <v>0</v>
      </c>
    </row>
    <row r="26" spans="1:19" s="1" customFormat="1" x14ac:dyDescent="0.3">
      <c r="A26" s="36">
        <v>45916</v>
      </c>
      <c r="B26" s="1">
        <v>933</v>
      </c>
      <c r="D26" s="1" t="s">
        <v>200</v>
      </c>
      <c r="E26" s="1" t="s">
        <v>201</v>
      </c>
      <c r="F26" s="16">
        <v>175.47</v>
      </c>
      <c r="G26" s="35"/>
      <c r="H26" s="35"/>
      <c r="I26" s="35"/>
      <c r="J26" s="35"/>
      <c r="K26" s="35"/>
      <c r="L26" s="35"/>
      <c r="M26" s="35"/>
      <c r="N26" s="35"/>
      <c r="O26" s="35"/>
      <c r="P26" s="16">
        <f t="shared" si="0"/>
        <v>175.47</v>
      </c>
      <c r="Q26" s="16"/>
      <c r="R26" s="16">
        <f t="shared" si="1"/>
        <v>175.47</v>
      </c>
    </row>
    <row r="27" spans="1:19" s="1" customFormat="1" x14ac:dyDescent="0.3">
      <c r="A27" s="36">
        <v>45916</v>
      </c>
      <c r="B27" s="1">
        <v>934</v>
      </c>
      <c r="D27" s="1" t="s">
        <v>202</v>
      </c>
      <c r="E27" s="1" t="s">
        <v>90</v>
      </c>
      <c r="F27" s="16"/>
      <c r="G27" s="35"/>
      <c r="H27" s="35"/>
      <c r="I27" s="35"/>
      <c r="J27" s="35"/>
      <c r="K27" s="35"/>
      <c r="L27" s="35"/>
      <c r="M27" s="35"/>
      <c r="N27" s="35">
        <v>107.75</v>
      </c>
      <c r="O27" s="35"/>
      <c r="P27" s="16">
        <f t="shared" si="0"/>
        <v>107.75</v>
      </c>
      <c r="Q27" s="16"/>
      <c r="R27" s="16">
        <f t="shared" si="1"/>
        <v>107.75</v>
      </c>
    </row>
    <row r="28" spans="1:19" s="1" customFormat="1" ht="28.8" x14ac:dyDescent="0.3">
      <c r="A28" s="36">
        <v>45972</v>
      </c>
      <c r="B28" s="1">
        <v>935</v>
      </c>
      <c r="D28" s="1" t="s">
        <v>197</v>
      </c>
      <c r="E28" s="1" t="s">
        <v>165</v>
      </c>
      <c r="F28" s="16"/>
      <c r="G28" s="35"/>
      <c r="H28" s="35"/>
      <c r="I28" s="35"/>
      <c r="J28" s="35"/>
      <c r="K28" s="35"/>
      <c r="L28" s="35"/>
      <c r="M28" s="35"/>
      <c r="N28" s="35"/>
      <c r="O28" s="35">
        <v>97.29</v>
      </c>
      <c r="P28" s="16">
        <f t="shared" si="0"/>
        <v>97.29</v>
      </c>
      <c r="Q28" s="16"/>
      <c r="R28" s="16">
        <f t="shared" si="1"/>
        <v>97.29</v>
      </c>
    </row>
    <row r="29" spans="1:19" s="1" customFormat="1" x14ac:dyDescent="0.3">
      <c r="A29" s="36">
        <v>45972</v>
      </c>
      <c r="B29" s="1">
        <v>936</v>
      </c>
      <c r="D29" s="1" t="s">
        <v>202</v>
      </c>
      <c r="E29" s="1" t="s">
        <v>90</v>
      </c>
      <c r="F29" s="16"/>
      <c r="G29" s="35"/>
      <c r="H29" s="35"/>
      <c r="I29" s="35"/>
      <c r="J29" s="35"/>
      <c r="K29" s="35"/>
      <c r="L29" s="35"/>
      <c r="M29" s="35"/>
      <c r="N29" s="35">
        <v>88.36</v>
      </c>
      <c r="O29" s="35"/>
      <c r="P29" s="16">
        <f t="shared" si="0"/>
        <v>88.36</v>
      </c>
      <c r="Q29" s="16"/>
      <c r="R29" s="16">
        <f t="shared" si="1"/>
        <v>88.36</v>
      </c>
    </row>
    <row r="30" spans="1:19" s="1" customFormat="1" x14ac:dyDescent="0.3">
      <c r="A30" s="36">
        <v>45972</v>
      </c>
      <c r="B30" s="1">
        <v>937</v>
      </c>
      <c r="D30" s="1" t="s">
        <v>200</v>
      </c>
      <c r="E30" s="1" t="s">
        <v>201</v>
      </c>
      <c r="F30" s="16">
        <v>175.47</v>
      </c>
      <c r="G30" s="35"/>
      <c r="H30" s="35"/>
      <c r="I30" s="35"/>
      <c r="J30" s="35"/>
      <c r="K30" s="35"/>
      <c r="L30" s="35"/>
      <c r="M30" s="35"/>
      <c r="N30" s="35"/>
      <c r="O30" s="35"/>
      <c r="P30" s="16">
        <f t="shared" si="0"/>
        <v>175.47</v>
      </c>
      <c r="Q30" s="16"/>
      <c r="R30" s="16">
        <f t="shared" si="1"/>
        <v>175.47</v>
      </c>
    </row>
    <row r="31" spans="1:19" s="1" customFormat="1" x14ac:dyDescent="0.3">
      <c r="A31" s="36">
        <v>45972</v>
      </c>
      <c r="B31" s="1">
        <v>938</v>
      </c>
      <c r="D31" s="1" t="s">
        <v>212</v>
      </c>
      <c r="E31" s="1" t="s">
        <v>235</v>
      </c>
      <c r="F31" s="16">
        <v>136.80000000000001</v>
      </c>
      <c r="G31" s="35"/>
      <c r="H31" s="35"/>
      <c r="I31" s="35"/>
      <c r="J31" s="35"/>
      <c r="K31" s="35"/>
      <c r="L31" s="35"/>
      <c r="M31" s="35"/>
      <c r="N31" s="35">
        <v>33.200000000000003</v>
      </c>
      <c r="O31" s="35"/>
      <c r="P31" s="16">
        <f t="shared" si="0"/>
        <v>170</v>
      </c>
      <c r="Q31" s="16"/>
      <c r="R31" s="16">
        <f t="shared" si="1"/>
        <v>170</v>
      </c>
    </row>
    <row r="32" spans="1:19" s="1" customFormat="1" ht="28.8" x14ac:dyDescent="0.3">
      <c r="A32" s="36">
        <v>45972</v>
      </c>
      <c r="B32" s="1">
        <v>939</v>
      </c>
      <c r="D32" s="1" t="s">
        <v>236</v>
      </c>
      <c r="E32" s="1" t="s">
        <v>155</v>
      </c>
      <c r="F32" s="16"/>
      <c r="G32" s="35"/>
      <c r="H32" s="35"/>
      <c r="I32" s="35"/>
      <c r="J32" s="35"/>
      <c r="K32" s="35"/>
      <c r="L32" s="35"/>
      <c r="M32" s="35"/>
      <c r="N32" s="35"/>
      <c r="O32" s="35">
        <v>55</v>
      </c>
      <c r="P32" s="16">
        <f t="shared" si="0"/>
        <v>55</v>
      </c>
      <c r="Q32" s="16">
        <v>11</v>
      </c>
      <c r="R32" s="16">
        <f t="shared" si="1"/>
        <v>66</v>
      </c>
      <c r="S32" s="1" t="s">
        <v>237</v>
      </c>
    </row>
    <row r="33" spans="1:19" s="1" customFormat="1" ht="28.8" x14ac:dyDescent="0.3">
      <c r="A33" s="36">
        <v>45972</v>
      </c>
      <c r="B33" s="1">
        <v>940</v>
      </c>
      <c r="D33" s="1" t="s">
        <v>236</v>
      </c>
      <c r="E33" s="1" t="s">
        <v>238</v>
      </c>
      <c r="F33" s="16"/>
      <c r="G33" s="35"/>
      <c r="H33" s="35"/>
      <c r="I33" s="35"/>
      <c r="J33" s="35"/>
      <c r="K33" s="35"/>
      <c r="L33" s="35"/>
      <c r="M33" s="35"/>
      <c r="N33" s="35"/>
      <c r="O33" s="35">
        <v>45.83</v>
      </c>
      <c r="P33" s="16">
        <f t="shared" si="0"/>
        <v>45.83</v>
      </c>
      <c r="Q33" s="16">
        <v>9.17</v>
      </c>
      <c r="R33" s="16">
        <f t="shared" si="1"/>
        <v>55</v>
      </c>
      <c r="S33" s="1" t="s">
        <v>239</v>
      </c>
    </row>
    <row r="34" spans="1:19" s="1" customFormat="1" ht="28.8" x14ac:dyDescent="0.3">
      <c r="A34" s="36">
        <v>45972</v>
      </c>
      <c r="B34" s="1">
        <v>941</v>
      </c>
      <c r="D34" s="1" t="s">
        <v>236</v>
      </c>
      <c r="E34" s="1" t="s">
        <v>240</v>
      </c>
      <c r="F34" s="16"/>
      <c r="G34" s="35"/>
      <c r="H34" s="35"/>
      <c r="I34" s="35"/>
      <c r="J34" s="35"/>
      <c r="K34" s="35"/>
      <c r="L34" s="35"/>
      <c r="M34" s="35"/>
      <c r="N34" s="35"/>
      <c r="O34" s="35">
        <v>22.5</v>
      </c>
      <c r="P34" s="16">
        <f t="shared" si="0"/>
        <v>22.5</v>
      </c>
      <c r="Q34" s="16">
        <v>4.5</v>
      </c>
      <c r="R34" s="16">
        <f t="shared" si="1"/>
        <v>27</v>
      </c>
      <c r="S34" s="1" t="s">
        <v>239</v>
      </c>
    </row>
    <row r="35" spans="1:19" s="1" customFormat="1" ht="28.8" x14ac:dyDescent="0.3">
      <c r="A35" s="36">
        <v>45972</v>
      </c>
      <c r="B35" s="1">
        <v>942</v>
      </c>
      <c r="D35" s="1" t="s">
        <v>197</v>
      </c>
      <c r="E35" s="1" t="s">
        <v>241</v>
      </c>
      <c r="F35" s="16"/>
      <c r="G35" s="35"/>
      <c r="H35" s="35"/>
      <c r="I35" s="35"/>
      <c r="J35" s="35"/>
      <c r="K35" s="35"/>
      <c r="L35" s="35"/>
      <c r="M35" s="35"/>
      <c r="N35" s="35"/>
      <c r="O35" s="35">
        <v>180.31</v>
      </c>
      <c r="P35" s="16">
        <f t="shared" si="0"/>
        <v>180.31</v>
      </c>
      <c r="Q35" s="16">
        <v>36.06</v>
      </c>
      <c r="R35" s="16">
        <f t="shared" si="1"/>
        <v>216.37</v>
      </c>
      <c r="S35" s="1" t="s">
        <v>162</v>
      </c>
    </row>
    <row r="36" spans="1:19" s="1" customFormat="1" x14ac:dyDescent="0.3">
      <c r="A36" s="36">
        <v>45972</v>
      </c>
      <c r="B36" s="1">
        <v>943</v>
      </c>
      <c r="D36" s="1" t="s">
        <v>202</v>
      </c>
      <c r="E36" s="1" t="s">
        <v>90</v>
      </c>
      <c r="F36" s="16"/>
      <c r="G36" s="35"/>
      <c r="H36" s="35"/>
      <c r="I36" s="35"/>
      <c r="J36" s="35"/>
      <c r="K36" s="35"/>
      <c r="L36" s="35"/>
      <c r="M36" s="35"/>
      <c r="N36" s="35">
        <v>88.36</v>
      </c>
      <c r="O36" s="35"/>
      <c r="P36" s="16">
        <f t="shared" si="0"/>
        <v>88.36</v>
      </c>
      <c r="Q36" s="16"/>
      <c r="R36" s="16">
        <f t="shared" si="1"/>
        <v>88.36</v>
      </c>
    </row>
    <row r="37" spans="1:19" s="1" customFormat="1" x14ac:dyDescent="0.3">
      <c r="A37" s="36">
        <v>45972</v>
      </c>
      <c r="B37" s="1">
        <v>944</v>
      </c>
      <c r="D37" s="1" t="s">
        <v>200</v>
      </c>
      <c r="E37" s="1" t="s">
        <v>201</v>
      </c>
      <c r="F37" s="16">
        <v>175.47</v>
      </c>
      <c r="G37" s="35"/>
      <c r="H37" s="35"/>
      <c r="I37" s="35"/>
      <c r="J37" s="35"/>
      <c r="K37" s="35"/>
      <c r="L37" s="35"/>
      <c r="M37" s="35"/>
      <c r="N37" s="35"/>
      <c r="O37" s="35"/>
      <c r="P37" s="16">
        <f t="shared" si="0"/>
        <v>175.47</v>
      </c>
      <c r="Q37" s="16"/>
      <c r="R37" s="16">
        <f t="shared" si="1"/>
        <v>175.47</v>
      </c>
    </row>
    <row r="38" spans="1:19" s="1" customFormat="1" x14ac:dyDescent="0.3">
      <c r="A38" s="36">
        <v>45972</v>
      </c>
      <c r="B38" s="1">
        <v>945</v>
      </c>
      <c r="D38" s="1" t="s">
        <v>242</v>
      </c>
      <c r="E38" s="1" t="s">
        <v>243</v>
      </c>
      <c r="F38" s="16"/>
      <c r="G38" s="35"/>
      <c r="H38" s="35"/>
      <c r="I38" s="35"/>
      <c r="J38" s="35"/>
      <c r="K38" s="35"/>
      <c r="L38" s="35"/>
      <c r="M38" s="35"/>
      <c r="N38" s="35"/>
      <c r="O38" s="35">
        <v>54.72</v>
      </c>
      <c r="P38" s="16">
        <f t="shared" si="0"/>
        <v>54.72</v>
      </c>
      <c r="Q38" s="16">
        <v>4.99</v>
      </c>
      <c r="R38" s="16">
        <f t="shared" si="1"/>
        <v>59.71</v>
      </c>
      <c r="S38" s="1" t="s">
        <v>244</v>
      </c>
    </row>
    <row r="39" spans="1:19" s="1" customFormat="1" x14ac:dyDescent="0.3">
      <c r="A39" s="36">
        <v>45972</v>
      </c>
      <c r="B39" s="1">
        <v>946</v>
      </c>
      <c r="D39" s="1" t="s">
        <v>245</v>
      </c>
      <c r="E39" s="1" t="s">
        <v>246</v>
      </c>
      <c r="F39" s="16"/>
      <c r="G39" s="35"/>
      <c r="H39" s="35"/>
      <c r="I39" s="35"/>
      <c r="J39" s="35"/>
      <c r="K39" s="35"/>
      <c r="L39" s="35"/>
      <c r="M39" s="35"/>
      <c r="N39" s="35"/>
      <c r="O39" s="35">
        <v>25</v>
      </c>
      <c r="P39" s="16">
        <f t="shared" si="0"/>
        <v>25</v>
      </c>
      <c r="Q39" s="16"/>
      <c r="R39" s="16">
        <f t="shared" si="1"/>
        <v>25</v>
      </c>
    </row>
    <row r="40" spans="1:19" s="1" customFormat="1" ht="43.2" x14ac:dyDescent="0.3">
      <c r="A40" s="36">
        <v>46035</v>
      </c>
      <c r="B40" s="1">
        <v>947</v>
      </c>
      <c r="D40" s="1" t="s">
        <v>250</v>
      </c>
      <c r="E40" s="1" t="s">
        <v>251</v>
      </c>
      <c r="F40" s="16"/>
      <c r="G40" s="35"/>
      <c r="H40" s="35"/>
      <c r="I40" s="35"/>
      <c r="J40" s="35"/>
      <c r="K40" s="35">
        <v>360</v>
      </c>
      <c r="L40" s="35"/>
      <c r="M40" s="35"/>
      <c r="N40" s="35"/>
      <c r="O40" s="35"/>
      <c r="P40" s="16">
        <f t="shared" si="0"/>
        <v>360</v>
      </c>
      <c r="Q40" s="16"/>
      <c r="R40" s="16">
        <f t="shared" si="1"/>
        <v>360</v>
      </c>
    </row>
    <row r="41" spans="1:19" s="1" customFormat="1" ht="43.2" x14ac:dyDescent="0.3">
      <c r="A41" s="36">
        <v>46035</v>
      </c>
      <c r="B41" s="1">
        <v>948</v>
      </c>
      <c r="D41" s="1" t="s">
        <v>250</v>
      </c>
      <c r="E41" s="1" t="s">
        <v>252</v>
      </c>
      <c r="F41" s="16"/>
      <c r="G41" s="35"/>
      <c r="H41" s="35"/>
      <c r="I41" s="35"/>
      <c r="J41" s="35"/>
      <c r="K41" s="35"/>
      <c r="L41" s="35"/>
      <c r="M41" s="35"/>
      <c r="N41" s="35"/>
      <c r="O41" s="35">
        <v>550</v>
      </c>
      <c r="P41" s="16">
        <f t="shared" si="0"/>
        <v>550</v>
      </c>
      <c r="Q41" s="16"/>
      <c r="R41" s="16">
        <f t="shared" si="1"/>
        <v>550</v>
      </c>
    </row>
    <row r="42" spans="1:19" s="1" customFormat="1" ht="28.8" x14ac:dyDescent="0.3">
      <c r="A42" s="36">
        <v>46035</v>
      </c>
      <c r="B42" s="1">
        <v>949</v>
      </c>
      <c r="D42" s="1" t="s">
        <v>253</v>
      </c>
      <c r="E42" s="1" t="s">
        <v>254</v>
      </c>
      <c r="F42" s="16"/>
      <c r="G42" s="35"/>
      <c r="H42" s="35"/>
      <c r="I42" s="35"/>
      <c r="J42" s="35"/>
      <c r="K42" s="35"/>
      <c r="L42" s="35"/>
      <c r="M42" s="35"/>
      <c r="N42" s="35"/>
      <c r="O42" s="35">
        <v>180</v>
      </c>
      <c r="P42" s="16">
        <f t="shared" si="0"/>
        <v>180</v>
      </c>
      <c r="Q42" s="16"/>
      <c r="R42" s="16">
        <f t="shared" si="1"/>
        <v>180</v>
      </c>
    </row>
    <row r="43" spans="1:19" s="1" customFormat="1" x14ac:dyDescent="0.3">
      <c r="A43" s="36">
        <v>46035</v>
      </c>
      <c r="B43" s="1">
        <v>950</v>
      </c>
      <c r="D43" s="1" t="s">
        <v>255</v>
      </c>
      <c r="E43" s="1" t="s">
        <v>256</v>
      </c>
      <c r="F43" s="16"/>
      <c r="G43" s="35"/>
      <c r="H43" s="35"/>
      <c r="I43" s="35"/>
      <c r="J43" s="35"/>
      <c r="K43" s="35"/>
      <c r="L43" s="35"/>
      <c r="M43" s="35"/>
      <c r="N43" s="35"/>
      <c r="O43" s="35">
        <v>279.10000000000002</v>
      </c>
      <c r="P43" s="16">
        <f t="shared" si="0"/>
        <v>279.10000000000002</v>
      </c>
      <c r="Q43" s="16">
        <v>55.82</v>
      </c>
      <c r="R43" s="16">
        <f t="shared" si="1"/>
        <v>334.92</v>
      </c>
      <c r="S43" s="1" t="s">
        <v>257</v>
      </c>
    </row>
    <row r="44" spans="1:19" s="1" customFormat="1" x14ac:dyDescent="0.3">
      <c r="A44" s="36">
        <v>46035</v>
      </c>
      <c r="B44" s="1">
        <v>951</v>
      </c>
      <c r="D44" s="1" t="s">
        <v>202</v>
      </c>
      <c r="E44" s="1" t="s">
        <v>90</v>
      </c>
      <c r="F44" s="16"/>
      <c r="G44" s="35"/>
      <c r="H44" s="35"/>
      <c r="I44" s="35"/>
      <c r="J44" s="35"/>
      <c r="K44" s="35"/>
      <c r="L44" s="35"/>
      <c r="M44" s="35"/>
      <c r="N44" s="35">
        <v>107.75</v>
      </c>
      <c r="O44" s="35"/>
      <c r="P44" s="16">
        <f t="shared" si="0"/>
        <v>107.75</v>
      </c>
      <c r="Q44" s="16"/>
      <c r="R44" s="16">
        <f t="shared" si="1"/>
        <v>107.75</v>
      </c>
    </row>
    <row r="45" spans="1:19" s="1" customFormat="1" x14ac:dyDescent="0.3">
      <c r="A45" s="36">
        <v>46035</v>
      </c>
      <c r="B45" s="1">
        <v>952</v>
      </c>
      <c r="D45" s="1" t="s">
        <v>200</v>
      </c>
      <c r="E45" s="1" t="s">
        <v>201</v>
      </c>
      <c r="F45" s="16">
        <v>175.47</v>
      </c>
      <c r="G45" s="35"/>
      <c r="H45" s="35"/>
      <c r="I45" s="35"/>
      <c r="J45" s="35"/>
      <c r="K45" s="35"/>
      <c r="L45" s="35"/>
      <c r="M45" s="35"/>
      <c r="N45" s="35"/>
      <c r="O45" s="35"/>
      <c r="P45" s="16">
        <f t="shared" si="0"/>
        <v>175.47</v>
      </c>
      <c r="Q45" s="16"/>
      <c r="R45" s="16">
        <f t="shared" si="1"/>
        <v>175.47</v>
      </c>
    </row>
    <row r="46" spans="1:19" s="1" customFormat="1" x14ac:dyDescent="0.3">
      <c r="A46" s="36">
        <v>46035</v>
      </c>
      <c r="B46" s="1">
        <v>953</v>
      </c>
      <c r="D46" s="1" t="s">
        <v>212</v>
      </c>
      <c r="E46" s="1" t="s">
        <v>234</v>
      </c>
      <c r="F46" s="16">
        <v>116.4</v>
      </c>
      <c r="G46" s="35"/>
      <c r="H46" s="35"/>
      <c r="I46" s="35"/>
      <c r="J46" s="35"/>
      <c r="K46" s="35"/>
      <c r="L46" s="35"/>
      <c r="M46" s="35"/>
      <c r="N46" s="35">
        <v>47.6</v>
      </c>
      <c r="O46" s="35"/>
      <c r="P46" s="16">
        <f t="shared" si="0"/>
        <v>164</v>
      </c>
      <c r="Q46" s="16"/>
      <c r="R46" s="16">
        <f t="shared" si="1"/>
        <v>164</v>
      </c>
    </row>
    <row r="47" spans="1:19" s="1" customFormat="1" x14ac:dyDescent="0.3">
      <c r="A47" s="36">
        <v>46035</v>
      </c>
      <c r="B47" s="1">
        <v>954</v>
      </c>
      <c r="D47" s="1" t="s">
        <v>200</v>
      </c>
      <c r="E47" s="1" t="s">
        <v>201</v>
      </c>
      <c r="F47" s="16">
        <v>175.47</v>
      </c>
      <c r="G47" s="35"/>
      <c r="H47" s="35"/>
      <c r="I47" s="35"/>
      <c r="J47" s="35"/>
      <c r="K47" s="35"/>
      <c r="L47" s="35"/>
      <c r="M47" s="35"/>
      <c r="N47" s="35"/>
      <c r="O47" s="35"/>
      <c r="P47" s="16">
        <f t="shared" si="0"/>
        <v>175.47</v>
      </c>
      <c r="Q47" s="16"/>
      <c r="R47" s="16">
        <f t="shared" si="1"/>
        <v>175.47</v>
      </c>
    </row>
    <row r="48" spans="1:19" s="1" customFormat="1" x14ac:dyDescent="0.3">
      <c r="A48" s="36">
        <v>46035</v>
      </c>
      <c r="B48" s="1">
        <v>955</v>
      </c>
      <c r="D48" s="1" t="s">
        <v>202</v>
      </c>
      <c r="E48" s="1" t="s">
        <v>90</v>
      </c>
      <c r="F48" s="16"/>
      <c r="G48" s="35"/>
      <c r="H48" s="35"/>
      <c r="I48" s="35"/>
      <c r="J48" s="35"/>
      <c r="K48" s="35"/>
      <c r="L48" s="35"/>
      <c r="M48" s="35"/>
      <c r="N48" s="35">
        <v>88.36</v>
      </c>
      <c r="O48" s="35"/>
      <c r="P48" s="16">
        <f t="shared" si="0"/>
        <v>88.36</v>
      </c>
      <c r="Q48" s="16"/>
      <c r="R48" s="16">
        <f t="shared" si="1"/>
        <v>88.36</v>
      </c>
    </row>
    <row r="49" spans="1:21" s="1" customFormat="1" ht="28.8" x14ac:dyDescent="0.3">
      <c r="A49" s="36">
        <v>46035</v>
      </c>
      <c r="B49" s="1">
        <v>956</v>
      </c>
      <c r="D49" s="1" t="s">
        <v>197</v>
      </c>
      <c r="E49" s="1" t="s">
        <v>165</v>
      </c>
      <c r="F49" s="16"/>
      <c r="G49" s="35"/>
      <c r="H49" s="35"/>
      <c r="I49" s="35"/>
      <c r="J49" s="35"/>
      <c r="K49" s="35"/>
      <c r="L49" s="35"/>
      <c r="M49" s="35"/>
      <c r="N49" s="35"/>
      <c r="O49" s="35">
        <v>97.29</v>
      </c>
      <c r="P49" s="16">
        <f t="shared" si="0"/>
        <v>97.29</v>
      </c>
      <c r="Q49" s="16">
        <v>19.46</v>
      </c>
      <c r="R49" s="16">
        <f t="shared" si="1"/>
        <v>116.75</v>
      </c>
      <c r="S49" s="1" t="s">
        <v>162</v>
      </c>
    </row>
    <row r="50" spans="1:21" s="1" customFormat="1" x14ac:dyDescent="0.3">
      <c r="A50" s="36">
        <v>46098</v>
      </c>
      <c r="B50" s="1">
        <v>957</v>
      </c>
      <c r="D50" s="1" t="s">
        <v>260</v>
      </c>
      <c r="E50" s="1" t="s">
        <v>261</v>
      </c>
      <c r="F50" s="16"/>
      <c r="G50" s="35"/>
      <c r="H50" s="35"/>
      <c r="I50" s="35"/>
      <c r="J50" s="35"/>
      <c r="K50" s="35"/>
      <c r="L50" s="35"/>
      <c r="M50" s="35"/>
      <c r="N50" s="35"/>
      <c r="O50" s="35">
        <v>70.83</v>
      </c>
      <c r="P50" s="16">
        <f t="shared" si="0"/>
        <v>70.83</v>
      </c>
      <c r="Q50" s="16">
        <v>14.16</v>
      </c>
      <c r="R50" s="16">
        <f t="shared" si="1"/>
        <v>84.99</v>
      </c>
      <c r="S50" s="1" t="s">
        <v>262</v>
      </c>
    </row>
    <row r="51" spans="1:21" s="1" customFormat="1" ht="28.8" x14ac:dyDescent="0.3">
      <c r="A51" s="36">
        <v>46098</v>
      </c>
      <c r="B51" s="1">
        <v>958</v>
      </c>
      <c r="D51" s="1" t="s">
        <v>263</v>
      </c>
      <c r="E51" s="1" t="s">
        <v>264</v>
      </c>
      <c r="F51" s="16"/>
      <c r="G51" s="35"/>
      <c r="H51" s="35"/>
      <c r="I51" s="35"/>
      <c r="J51" s="35"/>
      <c r="K51" s="35"/>
      <c r="L51" s="35"/>
      <c r="M51" s="35"/>
      <c r="N51" s="35"/>
      <c r="O51" s="35">
        <v>103.95</v>
      </c>
      <c r="P51" s="16">
        <f t="shared" si="0"/>
        <v>103.95</v>
      </c>
      <c r="Q51" s="16">
        <v>20.79</v>
      </c>
      <c r="R51" s="16">
        <f t="shared" si="1"/>
        <v>124.74000000000001</v>
      </c>
      <c r="S51" s="1" t="s">
        <v>265</v>
      </c>
    </row>
    <row r="52" spans="1:21" s="1" customFormat="1" x14ac:dyDescent="0.3">
      <c r="A52" s="36">
        <v>46098</v>
      </c>
      <c r="B52" s="1">
        <v>987</v>
      </c>
      <c r="D52" s="1" t="s">
        <v>202</v>
      </c>
      <c r="E52" s="1" t="s">
        <v>90</v>
      </c>
      <c r="F52" s="16"/>
      <c r="G52" s="35"/>
      <c r="H52" s="35"/>
      <c r="I52" s="35"/>
      <c r="J52" s="35"/>
      <c r="K52" s="35"/>
      <c r="L52" s="35"/>
      <c r="M52" s="35"/>
      <c r="N52" s="35">
        <v>88.36</v>
      </c>
      <c r="O52" s="35"/>
      <c r="P52" s="16">
        <f t="shared" si="0"/>
        <v>88.36</v>
      </c>
      <c r="Q52" s="16"/>
      <c r="R52" s="16">
        <f t="shared" si="1"/>
        <v>88.36</v>
      </c>
    </row>
    <row r="53" spans="1:21" s="1" customFormat="1" x14ac:dyDescent="0.3">
      <c r="A53" s="36">
        <v>46098</v>
      </c>
      <c r="B53" s="1">
        <v>988</v>
      </c>
      <c r="D53" s="1" t="s">
        <v>200</v>
      </c>
      <c r="E53" s="1" t="s">
        <v>201</v>
      </c>
      <c r="F53" s="16">
        <v>175.47</v>
      </c>
      <c r="G53" s="35"/>
      <c r="H53" s="35"/>
      <c r="I53" s="35"/>
      <c r="J53" s="35"/>
      <c r="K53" s="35"/>
      <c r="L53" s="35"/>
      <c r="M53" s="35"/>
      <c r="N53" s="35"/>
      <c r="O53" s="35"/>
      <c r="P53" s="16">
        <f t="shared" si="0"/>
        <v>175.47</v>
      </c>
      <c r="Q53" s="16"/>
      <c r="R53" s="16">
        <f t="shared" si="1"/>
        <v>175.47</v>
      </c>
    </row>
    <row r="54" spans="1:21" s="1" customFormat="1" ht="28.8" x14ac:dyDescent="0.3">
      <c r="A54" s="36">
        <v>46098</v>
      </c>
      <c r="B54" s="1">
        <v>989</v>
      </c>
      <c r="D54" s="1" t="s">
        <v>266</v>
      </c>
      <c r="E54" s="1" t="s">
        <v>148</v>
      </c>
      <c r="F54" s="16"/>
      <c r="G54" s="35"/>
      <c r="H54" s="35"/>
      <c r="I54" s="35"/>
      <c r="J54" s="35"/>
      <c r="K54" s="35"/>
      <c r="L54" s="35"/>
      <c r="M54" s="35"/>
      <c r="N54" s="35"/>
      <c r="O54" s="35">
        <v>150</v>
      </c>
      <c r="P54" s="16">
        <f t="shared" si="0"/>
        <v>150</v>
      </c>
      <c r="Q54" s="16"/>
      <c r="R54" s="16">
        <f t="shared" si="1"/>
        <v>150</v>
      </c>
    </row>
    <row r="55" spans="1:21" s="1" customFormat="1" ht="28.8" x14ac:dyDescent="0.3">
      <c r="A55" s="36">
        <v>46098</v>
      </c>
      <c r="B55" s="1">
        <v>990</v>
      </c>
      <c r="D55" s="1" t="s">
        <v>198</v>
      </c>
      <c r="E55" s="1" t="s">
        <v>199</v>
      </c>
      <c r="F55" s="16"/>
      <c r="G55" s="35"/>
      <c r="H55" s="35"/>
      <c r="I55" s="35"/>
      <c r="J55" s="35"/>
      <c r="K55" s="35"/>
      <c r="L55" s="35">
        <v>52</v>
      </c>
      <c r="M55" s="35"/>
      <c r="N55" s="35"/>
      <c r="O55" s="35"/>
      <c r="P55" s="16">
        <f t="shared" si="0"/>
        <v>52</v>
      </c>
      <c r="Q55" s="16"/>
      <c r="R55" s="16">
        <f t="shared" si="1"/>
        <v>52</v>
      </c>
    </row>
    <row r="56" spans="1:21" s="1" customFormat="1" x14ac:dyDescent="0.3">
      <c r="A56" s="36">
        <v>46098</v>
      </c>
      <c r="B56" s="1">
        <v>991</v>
      </c>
      <c r="D56" s="1" t="s">
        <v>202</v>
      </c>
      <c r="E56" s="1" t="s">
        <v>90</v>
      </c>
      <c r="F56" s="16"/>
      <c r="G56" s="35"/>
      <c r="H56" s="35"/>
      <c r="I56" s="35"/>
      <c r="J56" s="35"/>
      <c r="K56" s="35"/>
      <c r="L56" s="35"/>
      <c r="M56" s="35"/>
      <c r="N56" s="35">
        <v>107.75</v>
      </c>
      <c r="O56" s="35"/>
      <c r="P56" s="16">
        <f t="shared" si="0"/>
        <v>107.75</v>
      </c>
      <c r="Q56" s="16"/>
      <c r="R56" s="16">
        <f t="shared" si="1"/>
        <v>107.75</v>
      </c>
    </row>
    <row r="57" spans="1:21" s="1" customFormat="1" x14ac:dyDescent="0.3">
      <c r="A57" s="36">
        <v>46098</v>
      </c>
      <c r="B57" s="1">
        <v>992</v>
      </c>
      <c r="D57" s="1" t="s">
        <v>200</v>
      </c>
      <c r="E57" s="1" t="s">
        <v>201</v>
      </c>
      <c r="F57" s="16">
        <v>175.47</v>
      </c>
      <c r="G57" s="35"/>
      <c r="H57" s="35"/>
      <c r="I57" s="35"/>
      <c r="J57" s="35"/>
      <c r="K57" s="35"/>
      <c r="L57" s="35"/>
      <c r="M57" s="35"/>
      <c r="N57" s="35"/>
      <c r="O57" s="35"/>
      <c r="P57" s="16">
        <f t="shared" si="0"/>
        <v>175.47</v>
      </c>
      <c r="Q57" s="16"/>
      <c r="R57" s="16">
        <f t="shared" si="1"/>
        <v>175.47</v>
      </c>
    </row>
    <row r="58" spans="1:21" s="1" customFormat="1" x14ac:dyDescent="0.3">
      <c r="A58" s="36">
        <v>46098</v>
      </c>
      <c r="B58" s="1">
        <v>993</v>
      </c>
      <c r="D58" s="1" t="s">
        <v>212</v>
      </c>
      <c r="E58" s="1" t="s">
        <v>234</v>
      </c>
      <c r="F58" s="16">
        <v>131.4</v>
      </c>
      <c r="G58" s="35"/>
      <c r="H58" s="35"/>
      <c r="I58" s="35"/>
      <c r="J58" s="35"/>
      <c r="K58" s="35"/>
      <c r="L58" s="35"/>
      <c r="M58" s="35"/>
      <c r="N58" s="35">
        <v>32.6</v>
      </c>
      <c r="O58" s="35"/>
      <c r="P58" s="16">
        <f t="shared" si="0"/>
        <v>164</v>
      </c>
      <c r="Q58" s="16"/>
      <c r="R58" s="16">
        <f t="shared" si="1"/>
        <v>164</v>
      </c>
    </row>
    <row r="59" spans="1:21" s="4" customFormat="1" x14ac:dyDescent="0.3">
      <c r="A59" s="45"/>
      <c r="F59" s="46">
        <f>SUM(F2:F58)</f>
        <v>2617.64</v>
      </c>
      <c r="G59" s="46">
        <f t="shared" ref="G59:R59" si="2">SUM(G2:G58)</f>
        <v>0</v>
      </c>
      <c r="H59" s="46">
        <f t="shared" si="2"/>
        <v>76.540000000000006</v>
      </c>
      <c r="I59" s="46">
        <f t="shared" si="2"/>
        <v>183</v>
      </c>
      <c r="J59" s="46">
        <f t="shared" si="2"/>
        <v>479.87</v>
      </c>
      <c r="K59" s="46">
        <f t="shared" si="2"/>
        <v>4263.5</v>
      </c>
      <c r="L59" s="46">
        <f>SUM(L2:L58)</f>
        <v>104</v>
      </c>
      <c r="M59" s="46">
        <f t="shared" si="2"/>
        <v>0</v>
      </c>
      <c r="N59" s="46">
        <f t="shared" si="2"/>
        <v>1300.82</v>
      </c>
      <c r="O59" s="46">
        <f t="shared" si="2"/>
        <v>2439.2799999999997</v>
      </c>
      <c r="P59" s="46">
        <f t="shared" si="2"/>
        <v>11464.65</v>
      </c>
      <c r="Q59" s="46">
        <f t="shared" si="2"/>
        <v>1080.54</v>
      </c>
      <c r="R59" s="46">
        <f t="shared" si="2"/>
        <v>12545.189999999997</v>
      </c>
    </row>
    <row r="60" spans="1:21" s="1" customFormat="1" x14ac:dyDescent="0.3">
      <c r="A60" s="36"/>
      <c r="F60" s="16"/>
      <c r="G60" s="35"/>
      <c r="H60" s="35"/>
      <c r="I60" s="35"/>
      <c r="J60" s="35"/>
      <c r="K60" s="35"/>
      <c r="L60" s="35"/>
      <c r="M60" s="35"/>
      <c r="N60" s="35"/>
      <c r="O60" s="35"/>
      <c r="P60" s="16"/>
      <c r="Q60" s="16"/>
      <c r="R60" s="16"/>
    </row>
    <row r="61" spans="1:21" s="1" customFormat="1" x14ac:dyDescent="0.3">
      <c r="A61" s="36"/>
      <c r="F61" s="16"/>
      <c r="G61" s="35"/>
      <c r="H61" s="35"/>
      <c r="I61" s="35"/>
      <c r="J61" s="35"/>
      <c r="K61" s="35"/>
      <c r="L61" s="35"/>
      <c r="M61" s="35"/>
      <c r="N61" s="35"/>
      <c r="O61" s="35"/>
      <c r="P61" s="16"/>
      <c r="Q61" s="16"/>
      <c r="R61" s="16"/>
    </row>
    <row r="62" spans="1:21" s="1" customFormat="1" x14ac:dyDescent="0.3">
      <c r="A62" s="36"/>
      <c r="F62" s="16"/>
      <c r="G62" s="35"/>
      <c r="H62" s="35"/>
      <c r="I62" s="35"/>
      <c r="J62" s="35"/>
      <c r="K62" s="35"/>
      <c r="L62" s="35"/>
      <c r="M62" s="35"/>
      <c r="N62" s="35"/>
      <c r="O62" s="35"/>
      <c r="P62" s="16"/>
      <c r="Q62" s="16"/>
      <c r="R62" s="16"/>
    </row>
    <row r="63" spans="1:21" s="1" customFormat="1" x14ac:dyDescent="0.3">
      <c r="A63" s="36"/>
      <c r="F63" s="16"/>
      <c r="G63" s="35"/>
      <c r="H63" s="35"/>
      <c r="I63" s="35"/>
      <c r="J63" s="35"/>
      <c r="K63" s="35"/>
      <c r="L63" s="35"/>
      <c r="M63" s="35"/>
      <c r="N63" s="35"/>
      <c r="P63" s="16"/>
      <c r="Q63" s="16"/>
      <c r="R63" s="16"/>
      <c r="U63" s="1">
        <v>695.28</v>
      </c>
    </row>
    <row r="64" spans="1:21" s="1" customFormat="1" x14ac:dyDescent="0.3">
      <c r="A64" s="36"/>
      <c r="F64" s="16"/>
      <c r="G64" s="35"/>
      <c r="H64" s="35"/>
      <c r="I64" s="35"/>
      <c r="J64" s="35"/>
      <c r="K64" s="35"/>
      <c r="L64" s="35"/>
      <c r="M64" s="35"/>
      <c r="N64" s="35"/>
      <c r="P64" s="16"/>
      <c r="Q64" s="16"/>
      <c r="R64" s="16"/>
      <c r="U64" s="1">
        <f>99.99/1.2</f>
        <v>83.325000000000003</v>
      </c>
    </row>
    <row r="65" spans="1:21" s="1" customFormat="1" x14ac:dyDescent="0.3">
      <c r="A65" s="36"/>
      <c r="F65" s="16"/>
      <c r="G65" s="35"/>
      <c r="H65" s="35"/>
      <c r="I65" s="35"/>
      <c r="J65" s="35"/>
      <c r="K65" s="35"/>
      <c r="L65" s="35"/>
      <c r="M65" s="35"/>
      <c r="N65" s="35"/>
      <c r="O65" s="35"/>
      <c r="P65" s="16"/>
      <c r="Q65" s="16"/>
      <c r="R65" s="16"/>
      <c r="U65" s="1">
        <f>U63-U64</f>
        <v>611.95499999999993</v>
      </c>
    </row>
    <row r="66" spans="1:21" s="1" customFormat="1" x14ac:dyDescent="0.3">
      <c r="A66" s="36"/>
      <c r="F66" s="16"/>
      <c r="G66" s="35"/>
      <c r="H66" s="35"/>
      <c r="I66" s="35"/>
      <c r="J66" s="35"/>
      <c r="K66" s="35"/>
      <c r="L66" s="35"/>
      <c r="M66" s="35"/>
      <c r="N66" s="35"/>
      <c r="O66" s="35"/>
      <c r="P66" s="16"/>
      <c r="Q66" s="16"/>
      <c r="R66" s="16"/>
    </row>
    <row r="67" spans="1:21" s="1" customFormat="1" x14ac:dyDescent="0.3">
      <c r="A67" s="36"/>
      <c r="F67" s="16"/>
      <c r="G67" s="35"/>
      <c r="H67" s="35"/>
      <c r="I67" s="35"/>
      <c r="J67" s="35"/>
      <c r="K67" s="35"/>
      <c r="L67" s="35"/>
      <c r="M67" s="35"/>
      <c r="N67" s="35"/>
      <c r="P67" s="16"/>
      <c r="Q67" s="16"/>
      <c r="R67" s="16"/>
    </row>
    <row r="68" spans="1:21" s="1" customFormat="1" x14ac:dyDescent="0.3">
      <c r="A68" s="36"/>
      <c r="M68" s="35"/>
      <c r="P68" s="16"/>
      <c r="Q68" s="16"/>
      <c r="R68" s="16"/>
    </row>
    <row r="69" spans="1:21" s="1" customFormat="1" x14ac:dyDescent="0.3">
      <c r="A69" s="36"/>
      <c r="B69" s="4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5"/>
      <c r="P69" s="16"/>
      <c r="Q69" s="40"/>
      <c r="R69" s="40"/>
      <c r="S69" s="31"/>
    </row>
    <row r="70" spans="1:21" s="1" customFormat="1" x14ac:dyDescent="0.3">
      <c r="A70" s="39"/>
      <c r="B70" s="33"/>
      <c r="C70" s="33"/>
      <c r="D70" s="33"/>
      <c r="E70" s="33"/>
      <c r="F70" s="33"/>
      <c r="G70" s="33"/>
      <c r="H70" s="33"/>
      <c r="I70" s="35"/>
      <c r="J70" s="33"/>
      <c r="K70" s="33"/>
      <c r="L70" s="33"/>
      <c r="M70" s="33"/>
      <c r="N70" s="33"/>
      <c r="O70" s="35"/>
      <c r="P70" s="16"/>
      <c r="Q70" s="43"/>
      <c r="R70" s="43"/>
      <c r="S70" s="33"/>
    </row>
    <row r="71" spans="1:21" s="33" customFormat="1" x14ac:dyDescent="0.3">
      <c r="A71" s="42"/>
      <c r="D71" s="1"/>
      <c r="E71" s="1"/>
      <c r="F71" s="1"/>
      <c r="G71" s="1"/>
      <c r="H71" s="1"/>
      <c r="I71" s="1"/>
      <c r="J71" s="1"/>
      <c r="K71" s="1"/>
      <c r="L71" s="1"/>
      <c r="M71" s="35"/>
      <c r="N71" s="1"/>
      <c r="P71" s="16"/>
      <c r="Q71" s="16"/>
      <c r="R71" s="16"/>
      <c r="S71" s="1"/>
    </row>
    <row r="72" spans="1:21" s="1" customFormat="1" x14ac:dyDescent="0.3">
      <c r="A72" s="36"/>
      <c r="M72" s="35"/>
      <c r="P72" s="16"/>
    </row>
    <row r="73" spans="1:21" s="1" customFormat="1" x14ac:dyDescent="0.3">
      <c r="A73" s="36"/>
      <c r="M73" s="35"/>
      <c r="P73" s="16"/>
      <c r="Q73" s="16"/>
      <c r="R73" s="16"/>
    </row>
    <row r="74" spans="1:21" s="1" customFormat="1" x14ac:dyDescent="0.3">
      <c r="A74" s="36"/>
      <c r="M74" s="35"/>
      <c r="P74" s="16"/>
      <c r="Q74" s="16"/>
      <c r="R74" s="16"/>
    </row>
    <row r="75" spans="1:21" s="1" customFormat="1" x14ac:dyDescent="0.3">
      <c r="A75" s="36"/>
      <c r="N75" s="35"/>
      <c r="O75" s="35"/>
      <c r="P75" s="16"/>
      <c r="Q75" s="16"/>
      <c r="R75" s="16"/>
    </row>
    <row r="76" spans="1:21" s="1" customFormat="1" x14ac:dyDescent="0.3">
      <c r="A76" s="36"/>
      <c r="F76" s="35"/>
      <c r="O76" s="35"/>
      <c r="P76" s="16"/>
      <c r="Q76" s="16"/>
      <c r="R76" s="16"/>
    </row>
    <row r="77" spans="1:21" s="1" customFormat="1" x14ac:dyDescent="0.3">
      <c r="A77" s="36"/>
      <c r="F77" s="16"/>
      <c r="G77" s="35"/>
      <c r="H77" s="35"/>
      <c r="I77" s="35"/>
      <c r="J77" s="35"/>
      <c r="K77" s="35"/>
      <c r="L77" s="35"/>
      <c r="M77" s="35"/>
      <c r="N77" s="35"/>
      <c r="P77" s="16"/>
      <c r="Q77" s="16"/>
      <c r="R77" s="16"/>
    </row>
    <row r="78" spans="1:21" s="1" customFormat="1" x14ac:dyDescent="0.3">
      <c r="A78" s="36"/>
      <c r="F78" s="16"/>
      <c r="G78" s="35"/>
      <c r="H78" s="35"/>
      <c r="I78" s="35"/>
      <c r="J78" s="35"/>
      <c r="K78" s="35"/>
      <c r="L78" s="35"/>
      <c r="M78" s="35"/>
      <c r="N78" s="35"/>
      <c r="P78" s="16"/>
      <c r="Q78" s="16"/>
      <c r="R78" s="16"/>
    </row>
    <row r="79" spans="1:21" s="1" customFormat="1" x14ac:dyDescent="0.3">
      <c r="A79" s="36"/>
      <c r="F79" s="16"/>
      <c r="G79" s="35"/>
      <c r="H79" s="35"/>
      <c r="I79" s="35"/>
      <c r="J79" s="35"/>
      <c r="K79" s="35"/>
      <c r="L79" s="35"/>
      <c r="M79" s="35"/>
      <c r="N79" s="35"/>
      <c r="P79" s="16"/>
      <c r="Q79" s="16"/>
      <c r="R79" s="16"/>
    </row>
    <row r="80" spans="1:21" s="1" customFormat="1" x14ac:dyDescent="0.3">
      <c r="A80" s="36"/>
      <c r="F80" s="16"/>
      <c r="G80" s="35"/>
      <c r="H80" s="35"/>
      <c r="I80" s="35"/>
      <c r="J80" s="35"/>
      <c r="K80" s="35"/>
      <c r="L80" s="35"/>
      <c r="M80" s="35"/>
      <c r="N80" s="35"/>
      <c r="P80" s="16"/>
      <c r="Q80" s="16"/>
      <c r="R80" s="16"/>
    </row>
    <row r="81" spans="1:18" s="1" customFormat="1" x14ac:dyDescent="0.3">
      <c r="A81" s="36"/>
      <c r="F81" s="16"/>
      <c r="G81" s="35"/>
      <c r="H81" s="35"/>
      <c r="I81" s="35"/>
      <c r="J81" s="35"/>
      <c r="K81" s="35"/>
      <c r="L81" s="35"/>
      <c r="M81" s="35"/>
      <c r="N81" s="35"/>
      <c r="O81" s="35"/>
      <c r="P81" s="16"/>
      <c r="Q81" s="16"/>
      <c r="R81" s="16"/>
    </row>
    <row r="82" spans="1:18" s="1" customFormat="1" x14ac:dyDescent="0.3">
      <c r="A82" s="36"/>
      <c r="F82" s="16"/>
      <c r="G82" s="35"/>
      <c r="H82" s="35"/>
      <c r="I82" s="35"/>
      <c r="J82" s="35"/>
      <c r="K82" s="35"/>
      <c r="L82" s="35"/>
      <c r="M82" s="35"/>
      <c r="N82" s="35"/>
      <c r="O82" s="35"/>
      <c r="P82" s="16"/>
      <c r="Q82" s="16"/>
      <c r="R82" s="16"/>
    </row>
    <row r="83" spans="1:18" s="1" customFormat="1" x14ac:dyDescent="0.3">
      <c r="A83" s="36"/>
      <c r="F83" s="16"/>
      <c r="G83" s="35"/>
      <c r="H83" s="35"/>
      <c r="I83" s="35"/>
      <c r="J83" s="35"/>
      <c r="K83" s="35"/>
      <c r="L83" s="35"/>
      <c r="M83" s="35"/>
      <c r="N83" s="35"/>
      <c r="O83" s="35"/>
      <c r="P83" s="16"/>
      <c r="Q83" s="16"/>
      <c r="R83" s="16"/>
    </row>
    <row r="84" spans="1:18" s="1" customFormat="1" x14ac:dyDescent="0.3">
      <c r="A84" s="36"/>
      <c r="F84" s="16"/>
      <c r="G84" s="35"/>
      <c r="H84" s="35"/>
      <c r="I84" s="35"/>
      <c r="J84" s="35"/>
      <c r="K84" s="35"/>
      <c r="L84" s="35"/>
      <c r="M84" s="35"/>
      <c r="N84" s="35"/>
      <c r="O84" s="35"/>
      <c r="P84" s="16"/>
      <c r="Q84" s="16"/>
      <c r="R84" s="16"/>
    </row>
    <row r="85" spans="1:18" s="1" customFormat="1" x14ac:dyDescent="0.3">
      <c r="A85" s="36"/>
      <c r="F85" s="16"/>
      <c r="G85" s="35"/>
      <c r="H85" s="35"/>
      <c r="I85" s="35"/>
      <c r="J85" s="35"/>
      <c r="K85" s="35"/>
      <c r="L85" s="35"/>
      <c r="M85" s="35"/>
      <c r="N85" s="35"/>
      <c r="O85" s="35"/>
      <c r="P85" s="16"/>
      <c r="Q85" s="16"/>
      <c r="R85" s="16"/>
    </row>
    <row r="86" spans="1:18" s="1" customFormat="1" x14ac:dyDescent="0.3">
      <c r="A86" s="36"/>
      <c r="F86" s="16"/>
      <c r="G86" s="35"/>
      <c r="H86" s="35"/>
      <c r="I86" s="35"/>
      <c r="J86" s="35"/>
      <c r="K86" s="35"/>
      <c r="L86" s="35"/>
      <c r="M86" s="35"/>
      <c r="N86" s="35"/>
      <c r="P86" s="16"/>
      <c r="Q86" s="16"/>
      <c r="R86" s="16"/>
    </row>
    <row r="87" spans="1:18" s="1" customFormat="1" x14ac:dyDescent="0.3">
      <c r="A87" s="36"/>
      <c r="F87" s="16"/>
      <c r="G87" s="35"/>
      <c r="H87" s="35"/>
      <c r="I87" s="35"/>
      <c r="J87" s="35"/>
      <c r="K87" s="35"/>
      <c r="L87" s="35"/>
      <c r="M87" s="35"/>
      <c r="N87" s="35"/>
      <c r="P87" s="16"/>
      <c r="Q87" s="16"/>
      <c r="R87" s="16"/>
    </row>
    <row r="88" spans="1:18" s="1" customFormat="1" x14ac:dyDescent="0.3">
      <c r="A88" s="36"/>
      <c r="F88" s="16"/>
      <c r="G88" s="35"/>
      <c r="H88" s="35"/>
      <c r="I88" s="35"/>
      <c r="J88" s="35"/>
      <c r="K88" s="35"/>
      <c r="L88" s="35"/>
      <c r="M88" s="35"/>
      <c r="N88" s="35"/>
      <c r="P88" s="16"/>
      <c r="Q88" s="16"/>
      <c r="R88" s="16"/>
    </row>
    <row r="89" spans="1:18" s="1" customFormat="1" x14ac:dyDescent="0.3">
      <c r="A89" s="36"/>
      <c r="F89" s="16"/>
      <c r="G89" s="35"/>
      <c r="H89" s="35"/>
      <c r="I89" s="35"/>
      <c r="J89" s="35"/>
      <c r="K89" s="35"/>
      <c r="L89" s="35"/>
      <c r="M89" s="35"/>
      <c r="N89" s="35"/>
      <c r="P89" s="16"/>
      <c r="Q89" s="16"/>
      <c r="R89" s="16"/>
    </row>
    <row r="90" spans="1:18" s="1" customFormat="1" x14ac:dyDescent="0.3">
      <c r="A90" s="36"/>
      <c r="F90" s="16"/>
      <c r="G90" s="35"/>
      <c r="H90" s="35"/>
      <c r="I90" s="35"/>
      <c r="J90" s="35"/>
      <c r="K90" s="35"/>
      <c r="L90" s="35"/>
      <c r="M90" s="35"/>
      <c r="N90" s="35"/>
      <c r="P90" s="16"/>
      <c r="Q90" s="16"/>
      <c r="R90" s="16"/>
    </row>
    <row r="91" spans="1:18" s="1" customFormat="1" x14ac:dyDescent="0.3">
      <c r="A91" s="36"/>
      <c r="F91" s="16"/>
      <c r="G91" s="35"/>
      <c r="H91" s="35"/>
      <c r="I91" s="35"/>
      <c r="J91" s="35"/>
      <c r="K91" s="35"/>
      <c r="L91" s="35"/>
      <c r="M91" s="35"/>
      <c r="N91" s="35"/>
      <c r="P91" s="16"/>
      <c r="Q91" s="35"/>
      <c r="R91" s="16"/>
    </row>
    <row r="92" spans="1:18" s="1" customFormat="1" x14ac:dyDescent="0.3">
      <c r="A92" s="36"/>
      <c r="F92" s="16"/>
      <c r="G92" s="35"/>
      <c r="H92" s="35"/>
      <c r="I92" s="35"/>
      <c r="J92" s="35"/>
      <c r="K92" s="35"/>
      <c r="L92" s="35"/>
      <c r="M92" s="35"/>
      <c r="N92" s="35"/>
      <c r="O92" s="35"/>
      <c r="P92" s="16"/>
      <c r="Q92" s="16"/>
      <c r="R92" s="16"/>
    </row>
    <row r="93" spans="1:18" s="1" customFormat="1" x14ac:dyDescent="0.3">
      <c r="A93" s="36"/>
      <c r="F93" s="16"/>
      <c r="G93" s="35"/>
      <c r="H93" s="35"/>
      <c r="I93" s="35"/>
      <c r="J93" s="35"/>
      <c r="K93" s="35"/>
      <c r="L93" s="35"/>
      <c r="M93" s="35"/>
      <c r="N93" s="35"/>
      <c r="O93" s="35"/>
      <c r="P93" s="16"/>
      <c r="Q93" s="16"/>
      <c r="R93" s="16"/>
    </row>
    <row r="94" spans="1:18" s="1" customFormat="1" x14ac:dyDescent="0.3">
      <c r="A94" s="36"/>
      <c r="F94" s="16"/>
      <c r="G94" s="35"/>
      <c r="H94" s="35"/>
      <c r="I94" s="35"/>
      <c r="J94" s="35"/>
      <c r="K94" s="35"/>
      <c r="L94" s="35"/>
      <c r="M94" s="35"/>
      <c r="N94" s="35"/>
      <c r="O94" s="35"/>
      <c r="P94" s="16"/>
      <c r="Q94" s="16"/>
      <c r="R94" s="16"/>
    </row>
    <row r="95" spans="1:18" s="1" customFormat="1" x14ac:dyDescent="0.3">
      <c r="A95" s="36"/>
      <c r="F95" s="16"/>
      <c r="G95" s="35"/>
      <c r="H95" s="35"/>
      <c r="I95" s="35"/>
      <c r="J95" s="35"/>
      <c r="K95" s="35"/>
      <c r="L95" s="35"/>
      <c r="M95" s="35"/>
      <c r="N95" s="35"/>
      <c r="O95" s="35"/>
      <c r="P95" s="16"/>
      <c r="Q95" s="16"/>
      <c r="R95" s="16"/>
    </row>
    <row r="96" spans="1:18" s="1" customFormat="1" x14ac:dyDescent="0.3">
      <c r="A96" s="36"/>
      <c r="F96" s="16"/>
      <c r="G96" s="35"/>
      <c r="H96" s="35"/>
      <c r="I96" s="35"/>
      <c r="J96" s="35"/>
      <c r="K96" s="35"/>
      <c r="L96" s="35"/>
      <c r="M96" s="35"/>
      <c r="N96" s="35"/>
      <c r="O96" s="35"/>
      <c r="P96" s="16"/>
      <c r="Q96" s="16"/>
      <c r="R96" s="16"/>
    </row>
    <row r="97" spans="1:19" s="1" customFormat="1" x14ac:dyDescent="0.3">
      <c r="A97" s="36"/>
      <c r="F97" s="16"/>
      <c r="G97" s="35"/>
      <c r="H97" s="35"/>
      <c r="I97" s="35"/>
      <c r="J97" s="35"/>
      <c r="K97" s="35"/>
      <c r="L97" s="35"/>
      <c r="M97" s="35"/>
      <c r="N97" s="35"/>
      <c r="O97" s="35"/>
      <c r="P97" s="16"/>
      <c r="Q97" s="16"/>
      <c r="R97" s="16"/>
    </row>
    <row r="98" spans="1:19" s="1" customFormat="1" x14ac:dyDescent="0.3">
      <c r="A98" s="36"/>
      <c r="F98" s="16"/>
      <c r="G98" s="35"/>
      <c r="H98" s="35"/>
      <c r="I98" s="35"/>
      <c r="J98" s="35"/>
      <c r="K98" s="35"/>
      <c r="L98" s="35"/>
      <c r="M98" s="35"/>
      <c r="N98" s="35"/>
      <c r="O98" s="35"/>
      <c r="P98" s="16"/>
      <c r="Q98" s="16"/>
      <c r="R98" s="16"/>
    </row>
    <row r="99" spans="1:19" s="1" customFormat="1" x14ac:dyDescent="0.3">
      <c r="A99" s="36"/>
      <c r="F99" s="16"/>
      <c r="G99" s="35"/>
      <c r="H99" s="35"/>
      <c r="I99" s="35"/>
      <c r="J99" s="35"/>
      <c r="K99" s="35"/>
      <c r="L99" s="35"/>
      <c r="M99" s="35"/>
      <c r="N99" s="35"/>
      <c r="O99" s="35"/>
      <c r="P99" s="16"/>
      <c r="Q99" s="16"/>
      <c r="R99" s="16"/>
    </row>
    <row r="100" spans="1:19" s="1" customFormat="1" x14ac:dyDescent="0.3">
      <c r="A100" s="36"/>
      <c r="F100" s="16"/>
      <c r="G100" s="35"/>
      <c r="H100" s="35"/>
      <c r="I100" s="35"/>
      <c r="J100" s="35"/>
      <c r="K100" s="35"/>
      <c r="L100" s="35"/>
      <c r="M100" s="35"/>
      <c r="N100" s="35"/>
      <c r="O100" s="35"/>
      <c r="P100" s="16"/>
      <c r="Q100" s="16"/>
      <c r="R100" s="16"/>
    </row>
    <row r="101" spans="1:19" s="1" customFormat="1" x14ac:dyDescent="0.3">
      <c r="A101" s="36"/>
      <c r="F101" s="16"/>
      <c r="G101" s="35"/>
      <c r="H101" s="35"/>
      <c r="I101" s="35"/>
      <c r="J101" s="35"/>
      <c r="K101" s="35"/>
      <c r="L101" s="35"/>
      <c r="M101" s="35"/>
      <c r="N101" s="35"/>
      <c r="O101" s="35"/>
      <c r="P101" s="16"/>
      <c r="Q101" s="16"/>
      <c r="R101" s="16"/>
    </row>
    <row r="102" spans="1:19" s="1" customFormat="1" x14ac:dyDescent="0.3">
      <c r="A102" s="36"/>
      <c r="F102" s="16"/>
      <c r="G102" s="35"/>
      <c r="H102" s="35"/>
      <c r="I102" s="35"/>
      <c r="J102" s="35"/>
      <c r="K102" s="35"/>
      <c r="L102" s="35"/>
      <c r="M102" s="35"/>
      <c r="N102" s="35"/>
      <c r="O102" s="35"/>
      <c r="P102" s="16"/>
      <c r="Q102" s="16"/>
      <c r="R102" s="16"/>
    </row>
    <row r="103" spans="1:19" s="1" customFormat="1" x14ac:dyDescent="0.3">
      <c r="A103" s="36"/>
      <c r="F103" s="16"/>
      <c r="G103" s="35"/>
      <c r="H103" s="35"/>
      <c r="I103" s="35"/>
      <c r="J103" s="35"/>
      <c r="K103" s="35"/>
      <c r="L103" s="35"/>
      <c r="M103" s="35"/>
      <c r="N103" s="35"/>
      <c r="O103" s="35"/>
      <c r="P103" s="16"/>
      <c r="Q103" s="16"/>
      <c r="R103" s="16"/>
      <c r="S103" s="30"/>
    </row>
    <row r="104" spans="1:19" s="1" customFormat="1" x14ac:dyDescent="0.3">
      <c r="A104" s="36"/>
      <c r="F104" s="16"/>
      <c r="G104" s="35"/>
      <c r="H104" s="35"/>
      <c r="I104" s="35"/>
      <c r="J104" s="35"/>
      <c r="K104" s="35"/>
      <c r="L104" s="35"/>
      <c r="M104" s="35"/>
      <c r="N104" s="35"/>
      <c r="O104" s="35"/>
      <c r="P104" s="16"/>
      <c r="Q104" s="16"/>
      <c r="R104" s="16"/>
    </row>
    <row r="105" spans="1:19" s="1" customFormat="1" x14ac:dyDescent="0.3">
      <c r="A105" s="36"/>
      <c r="F105" s="16"/>
      <c r="G105" s="35"/>
      <c r="H105" s="35"/>
      <c r="I105" s="35"/>
      <c r="J105" s="35"/>
      <c r="K105" s="35"/>
      <c r="L105" s="35"/>
      <c r="M105" s="35"/>
      <c r="N105" s="35"/>
      <c r="O105" s="35"/>
      <c r="P105" s="16"/>
      <c r="Q105" s="16"/>
      <c r="R105" s="16"/>
    </row>
    <row r="106" spans="1:19" s="1" customFormat="1" x14ac:dyDescent="0.3">
      <c r="A106" s="36"/>
      <c r="F106" s="16"/>
      <c r="G106" s="35"/>
      <c r="H106" s="35"/>
      <c r="I106" s="35"/>
      <c r="J106" s="35"/>
      <c r="K106" s="35"/>
      <c r="L106" s="35"/>
      <c r="M106" s="35"/>
      <c r="N106" s="35"/>
      <c r="O106" s="35"/>
      <c r="P106" s="16"/>
      <c r="Q106" s="16"/>
      <c r="R106" s="16"/>
    </row>
    <row r="107" spans="1:19" s="1" customFormat="1" x14ac:dyDescent="0.3">
      <c r="A107" s="36"/>
      <c r="F107" s="16"/>
      <c r="G107" s="35"/>
      <c r="H107" s="35"/>
      <c r="I107" s="35"/>
      <c r="J107" s="35"/>
      <c r="K107" s="35"/>
      <c r="L107" s="35"/>
      <c r="M107" s="35"/>
      <c r="N107" s="35"/>
      <c r="O107" s="35"/>
      <c r="P107" s="16"/>
      <c r="Q107" s="16"/>
      <c r="R107" s="16"/>
    </row>
    <row r="108" spans="1:19" s="1" customFormat="1" x14ac:dyDescent="0.3">
      <c r="A108" s="36"/>
      <c r="F108" s="16"/>
      <c r="G108" s="35"/>
      <c r="H108" s="35"/>
      <c r="I108" s="35"/>
      <c r="J108" s="35"/>
      <c r="K108" s="35"/>
      <c r="L108" s="35"/>
      <c r="M108" s="35"/>
      <c r="N108" s="35"/>
      <c r="O108" s="35"/>
      <c r="P108" s="16"/>
      <c r="Q108" s="16"/>
      <c r="R108" s="16"/>
    </row>
    <row r="109" spans="1:19" s="1" customFormat="1" x14ac:dyDescent="0.3">
      <c r="A109" s="36"/>
      <c r="F109" s="16"/>
      <c r="G109" s="35"/>
      <c r="H109" s="35"/>
      <c r="I109" s="35"/>
      <c r="J109" s="35"/>
      <c r="K109" s="35"/>
      <c r="L109" s="35"/>
      <c r="M109" s="35"/>
      <c r="N109" s="35"/>
      <c r="O109" s="35"/>
      <c r="P109" s="16"/>
      <c r="Q109" s="16"/>
      <c r="R109" s="16"/>
    </row>
    <row r="110" spans="1:19" s="1" customFormat="1" x14ac:dyDescent="0.3">
      <c r="A110" s="36"/>
      <c r="F110" s="16"/>
      <c r="G110" s="35"/>
      <c r="H110" s="35"/>
      <c r="I110" s="35"/>
      <c r="J110" s="35"/>
      <c r="K110" s="35"/>
      <c r="L110" s="35"/>
      <c r="M110" s="35"/>
      <c r="N110" s="35"/>
      <c r="O110" s="35"/>
      <c r="P110" s="16"/>
      <c r="Q110" s="16"/>
      <c r="R110" s="16"/>
    </row>
    <row r="111" spans="1:19" s="1" customFormat="1" x14ac:dyDescent="0.3">
      <c r="A111" s="36"/>
      <c r="F111" s="16"/>
      <c r="G111" s="35"/>
      <c r="H111" s="35"/>
      <c r="I111" s="35"/>
      <c r="J111" s="35"/>
      <c r="K111" s="35"/>
      <c r="L111" s="35"/>
      <c r="M111" s="35"/>
      <c r="N111" s="35"/>
      <c r="O111" s="35"/>
      <c r="P111" s="16"/>
      <c r="Q111" s="16"/>
      <c r="R111" s="16"/>
    </row>
    <row r="112" spans="1:19" s="1" customFormat="1" x14ac:dyDescent="0.3">
      <c r="A112" s="36"/>
      <c r="F112" s="16"/>
      <c r="G112" s="35"/>
      <c r="H112" s="35"/>
      <c r="I112" s="35"/>
      <c r="J112" s="35"/>
      <c r="K112" s="35"/>
      <c r="L112" s="35"/>
      <c r="M112" s="35"/>
      <c r="N112" s="35"/>
      <c r="O112" s="35"/>
      <c r="P112" s="16"/>
      <c r="Q112" s="16"/>
      <c r="R112" s="16"/>
    </row>
    <row r="113" spans="1:18" s="1" customFormat="1" x14ac:dyDescent="0.3">
      <c r="A113" s="36"/>
      <c r="F113" s="16"/>
      <c r="G113" s="35"/>
      <c r="H113" s="35"/>
      <c r="I113" s="35"/>
      <c r="J113" s="35"/>
      <c r="K113" s="35"/>
      <c r="L113" s="35"/>
      <c r="M113" s="35"/>
      <c r="N113" s="35"/>
      <c r="O113" s="35"/>
      <c r="P113" s="16"/>
      <c r="Q113" s="16"/>
      <c r="R113" s="16"/>
    </row>
    <row r="114" spans="1:18" s="1" customFormat="1" x14ac:dyDescent="0.3">
      <c r="A114" s="36"/>
      <c r="F114" s="16"/>
      <c r="G114" s="35"/>
      <c r="H114" s="35"/>
      <c r="I114" s="35"/>
      <c r="J114" s="35"/>
      <c r="K114" s="35"/>
      <c r="L114" s="35"/>
      <c r="M114" s="35"/>
      <c r="N114" s="35"/>
      <c r="O114" s="35"/>
      <c r="P114" s="16"/>
      <c r="Q114" s="16"/>
      <c r="R114" s="16"/>
    </row>
    <row r="115" spans="1:18" s="1" customFormat="1" x14ac:dyDescent="0.3">
      <c r="A115" s="36"/>
      <c r="F115" s="16"/>
      <c r="G115" s="35"/>
      <c r="H115" s="35"/>
      <c r="I115" s="35"/>
      <c r="J115" s="35"/>
      <c r="K115" s="35"/>
      <c r="L115" s="35"/>
      <c r="M115" s="35"/>
      <c r="N115" s="35"/>
      <c r="O115" s="35"/>
      <c r="P115" s="16"/>
      <c r="Q115" s="16"/>
      <c r="R115" s="16"/>
    </row>
    <row r="116" spans="1:18" s="1" customFormat="1" x14ac:dyDescent="0.3">
      <c r="A116" s="36"/>
      <c r="F116" s="16"/>
      <c r="G116" s="35"/>
      <c r="H116" s="35"/>
      <c r="I116" s="35"/>
      <c r="J116" s="35"/>
      <c r="K116" s="35"/>
      <c r="L116" s="35"/>
      <c r="M116" s="35"/>
      <c r="N116" s="35"/>
      <c r="O116" s="35"/>
      <c r="P116" s="16"/>
      <c r="Q116" s="16"/>
      <c r="R116" s="16"/>
    </row>
    <row r="117" spans="1:18" s="1" customFormat="1" x14ac:dyDescent="0.3">
      <c r="A117" s="36"/>
      <c r="F117" s="16"/>
      <c r="G117" s="35"/>
      <c r="H117" s="35"/>
      <c r="I117" s="35"/>
      <c r="J117" s="35"/>
      <c r="K117" s="35"/>
      <c r="L117" s="35"/>
      <c r="M117" s="35"/>
      <c r="N117" s="35"/>
      <c r="O117" s="35"/>
      <c r="P117" s="16"/>
      <c r="Q117" s="16"/>
      <c r="R117" s="16"/>
    </row>
    <row r="118" spans="1:18" s="1" customFormat="1" x14ac:dyDescent="0.3">
      <c r="A118" s="36"/>
      <c r="F118" s="16"/>
      <c r="G118" s="35"/>
      <c r="H118" s="35"/>
      <c r="I118" s="35"/>
      <c r="J118" s="35"/>
      <c r="K118" s="35"/>
      <c r="L118" s="35"/>
      <c r="M118" s="35"/>
      <c r="N118" s="35"/>
      <c r="O118" s="35"/>
      <c r="P118" s="16"/>
      <c r="Q118" s="16"/>
      <c r="R118" s="16"/>
    </row>
    <row r="119" spans="1:18" s="1" customFormat="1" x14ac:dyDescent="0.3">
      <c r="A119" s="36"/>
      <c r="F119" s="16"/>
      <c r="G119" s="35"/>
      <c r="H119" s="35"/>
      <c r="I119" s="35"/>
      <c r="J119" s="35"/>
      <c r="K119" s="35"/>
      <c r="L119" s="35"/>
      <c r="M119" s="35"/>
      <c r="N119" s="35"/>
      <c r="O119" s="35"/>
      <c r="P119" s="16"/>
      <c r="Q119" s="16"/>
      <c r="R119" s="16"/>
    </row>
    <row r="120" spans="1:18" s="1" customFormat="1" x14ac:dyDescent="0.3">
      <c r="A120" s="36"/>
      <c r="F120" s="16"/>
      <c r="G120" s="35"/>
      <c r="H120" s="35"/>
      <c r="I120" s="35"/>
      <c r="J120" s="35"/>
      <c r="K120" s="35"/>
      <c r="L120" s="35"/>
      <c r="M120" s="35"/>
      <c r="N120" s="35"/>
      <c r="O120" s="35"/>
      <c r="P120" s="16"/>
      <c r="Q120" s="16"/>
      <c r="R120" s="16"/>
    </row>
    <row r="121" spans="1:18" s="1" customFormat="1" x14ac:dyDescent="0.3">
      <c r="A121" s="36"/>
      <c r="F121" s="16"/>
      <c r="G121" s="35"/>
      <c r="H121" s="35"/>
      <c r="I121" s="35"/>
      <c r="J121" s="35"/>
      <c r="K121" s="35"/>
      <c r="L121" s="35"/>
      <c r="M121" s="35"/>
      <c r="N121" s="35"/>
      <c r="O121" s="35"/>
      <c r="P121" s="16"/>
      <c r="Q121" s="16"/>
      <c r="R121" s="16"/>
    </row>
    <row r="122" spans="1:18" s="1" customFormat="1" x14ac:dyDescent="0.3">
      <c r="A122" s="36"/>
      <c r="F122" s="16"/>
      <c r="G122" s="35"/>
      <c r="H122" s="35"/>
      <c r="I122" s="35"/>
      <c r="J122" s="35"/>
      <c r="K122" s="35"/>
      <c r="L122" s="35"/>
      <c r="M122" s="35"/>
      <c r="N122" s="35"/>
      <c r="O122" s="35"/>
      <c r="P122" s="16"/>
      <c r="Q122" s="16"/>
      <c r="R122" s="16"/>
    </row>
    <row r="123" spans="1:18" s="1" customFormat="1" x14ac:dyDescent="0.3">
      <c r="A123" s="36"/>
      <c r="F123" s="16"/>
      <c r="G123" s="35"/>
      <c r="H123" s="35"/>
      <c r="I123" s="35"/>
      <c r="J123" s="35"/>
      <c r="K123" s="35"/>
      <c r="L123" s="35"/>
      <c r="M123" s="35"/>
      <c r="N123" s="35"/>
      <c r="O123" s="35"/>
      <c r="P123" s="16"/>
      <c r="Q123" s="16"/>
      <c r="R123" s="16"/>
    </row>
    <row r="124" spans="1:18" s="1" customFormat="1" x14ac:dyDescent="0.3">
      <c r="A124" s="36"/>
      <c r="F124" s="16"/>
      <c r="G124" s="35"/>
      <c r="H124" s="35"/>
      <c r="I124" s="35"/>
      <c r="J124" s="35"/>
      <c r="K124" s="35"/>
      <c r="L124" s="35"/>
      <c r="M124" s="35"/>
      <c r="N124" s="35"/>
      <c r="O124" s="35"/>
      <c r="P124" s="16"/>
      <c r="Q124" s="16"/>
      <c r="R124" s="16"/>
    </row>
    <row r="125" spans="1:18" s="1" customFormat="1" x14ac:dyDescent="0.3">
      <c r="A125" s="36"/>
      <c r="F125" s="16"/>
      <c r="G125" s="35"/>
      <c r="H125" s="35"/>
      <c r="I125" s="35"/>
      <c r="J125" s="35"/>
      <c r="K125" s="35"/>
      <c r="L125" s="35"/>
      <c r="M125" s="35"/>
      <c r="N125" s="35"/>
      <c r="O125" s="35"/>
      <c r="P125" s="16"/>
      <c r="Q125" s="16"/>
      <c r="R125" s="16"/>
    </row>
    <row r="126" spans="1:18" s="1" customFormat="1" x14ac:dyDescent="0.3">
      <c r="A126" s="36"/>
      <c r="F126" s="16"/>
      <c r="G126" s="35"/>
      <c r="H126" s="35"/>
      <c r="I126" s="35"/>
      <c r="J126" s="35"/>
      <c r="K126" s="35"/>
      <c r="L126" s="35"/>
      <c r="M126" s="35"/>
      <c r="N126" s="35"/>
      <c r="O126" s="35"/>
      <c r="P126" s="16"/>
      <c r="Q126" s="16"/>
      <c r="R126" s="16"/>
    </row>
    <row r="127" spans="1:18" s="1" customFormat="1" x14ac:dyDescent="0.3">
      <c r="A127" s="36"/>
      <c r="F127" s="16"/>
      <c r="G127" s="35"/>
      <c r="H127" s="35"/>
      <c r="I127" s="35"/>
      <c r="J127" s="35"/>
      <c r="K127" s="35"/>
      <c r="L127" s="35"/>
      <c r="M127" s="35"/>
      <c r="N127" s="35"/>
      <c r="O127" s="35"/>
      <c r="P127" s="16"/>
      <c r="Q127" s="16"/>
      <c r="R127" s="16"/>
    </row>
    <row r="128" spans="1:18" s="1" customFormat="1" x14ac:dyDescent="0.3">
      <c r="A128" s="36"/>
      <c r="F128" s="16"/>
      <c r="G128" s="35"/>
      <c r="H128" s="35"/>
      <c r="I128" s="35"/>
      <c r="J128" s="35"/>
      <c r="K128" s="35"/>
      <c r="L128" s="35"/>
      <c r="M128" s="35"/>
      <c r="N128" s="35"/>
      <c r="O128" s="35"/>
      <c r="P128" s="16"/>
      <c r="Q128" s="16"/>
      <c r="R128" s="16"/>
    </row>
    <row r="129" spans="1:20" s="1" customFormat="1" x14ac:dyDescent="0.3">
      <c r="A129" s="36"/>
      <c r="F129" s="16"/>
      <c r="G129" s="35"/>
      <c r="H129" s="35"/>
      <c r="I129" s="35"/>
      <c r="J129" s="35"/>
      <c r="K129" s="35"/>
      <c r="L129" s="35"/>
      <c r="M129" s="35"/>
      <c r="N129" s="35"/>
      <c r="O129" s="35"/>
      <c r="P129" s="16"/>
      <c r="Q129" s="16"/>
      <c r="R129" s="16"/>
    </row>
    <row r="130" spans="1:20" s="1" customFormat="1" x14ac:dyDescent="0.3">
      <c r="A130" s="36"/>
      <c r="F130" s="16"/>
      <c r="G130" s="35"/>
      <c r="H130" s="35"/>
      <c r="I130" s="35"/>
      <c r="J130" s="35"/>
      <c r="K130" s="35"/>
      <c r="L130" s="35"/>
      <c r="M130" s="35"/>
      <c r="N130" s="35"/>
      <c r="O130" s="35"/>
      <c r="P130" s="16"/>
      <c r="Q130" s="16"/>
      <c r="R130" s="16"/>
    </row>
    <row r="131" spans="1:20" s="1" customFormat="1" x14ac:dyDescent="0.3">
      <c r="A131" s="36"/>
      <c r="F131" s="16"/>
      <c r="G131" s="35"/>
      <c r="H131" s="35"/>
      <c r="I131" s="35"/>
      <c r="J131" s="35"/>
      <c r="K131" s="35"/>
      <c r="L131" s="35"/>
      <c r="M131" s="35"/>
      <c r="N131" s="35"/>
      <c r="O131" s="35"/>
      <c r="P131" s="16"/>
      <c r="Q131" s="16"/>
      <c r="R131" s="16"/>
    </row>
    <row r="132" spans="1:20" s="1" customFormat="1" x14ac:dyDescent="0.3">
      <c r="A132" s="36"/>
      <c r="F132" s="16"/>
      <c r="G132" s="35"/>
      <c r="H132" s="35"/>
      <c r="I132" s="35"/>
      <c r="J132" s="35"/>
      <c r="K132" s="35"/>
      <c r="L132" s="35"/>
      <c r="M132" s="35"/>
      <c r="N132" s="35"/>
      <c r="O132" s="35"/>
      <c r="P132" s="16"/>
      <c r="Q132" s="16"/>
      <c r="R132" s="16"/>
    </row>
    <row r="133" spans="1:20" s="1" customFormat="1" x14ac:dyDescent="0.3">
      <c r="A133" s="36"/>
      <c r="F133" s="16"/>
      <c r="G133" s="35"/>
      <c r="H133" s="35"/>
      <c r="I133" s="35"/>
      <c r="J133" s="35"/>
      <c r="K133" s="35"/>
      <c r="L133" s="35"/>
      <c r="M133" s="35"/>
      <c r="N133" s="35"/>
      <c r="O133" s="35"/>
      <c r="P133" s="16"/>
      <c r="Q133" s="16"/>
      <c r="R133" s="16"/>
    </row>
    <row r="134" spans="1:20" s="1" customFormat="1" x14ac:dyDescent="0.3">
      <c r="A134" s="36"/>
      <c r="F134" s="16"/>
      <c r="G134" s="35"/>
      <c r="H134" s="35"/>
      <c r="I134" s="35"/>
      <c r="J134" s="35"/>
      <c r="K134" s="35"/>
      <c r="L134" s="35"/>
      <c r="M134" s="35"/>
      <c r="N134" s="35"/>
      <c r="O134" s="35"/>
      <c r="P134" s="16"/>
      <c r="Q134" s="16"/>
      <c r="R134" s="16"/>
    </row>
    <row r="135" spans="1:20" s="1" customFormat="1" x14ac:dyDescent="0.3">
      <c r="A135" s="36"/>
      <c r="F135" s="16"/>
      <c r="G135" s="35"/>
      <c r="H135" s="35"/>
      <c r="I135" s="35"/>
      <c r="J135" s="35"/>
      <c r="K135" s="35"/>
      <c r="L135" s="35"/>
      <c r="M135" s="35"/>
      <c r="N135" s="35"/>
      <c r="O135" s="35"/>
      <c r="P135" s="16"/>
      <c r="Q135" s="16"/>
      <c r="R135" s="16"/>
    </row>
    <row r="136" spans="1:20" s="3" customFormat="1" x14ac:dyDescent="0.3">
      <c r="D136" s="4"/>
      <c r="E136" s="4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T136" s="5"/>
    </row>
    <row r="138" spans="1:20" x14ac:dyDescent="0.3">
      <c r="P138" s="2"/>
    </row>
    <row r="139" spans="1:20" x14ac:dyDescent="0.3">
      <c r="P139" s="2"/>
    </row>
    <row r="140" spans="1:20" x14ac:dyDescent="0.3">
      <c r="F140" s="2"/>
    </row>
    <row r="142" spans="1:20" x14ac:dyDescent="0.3">
      <c r="P142" s="2"/>
    </row>
    <row r="144" spans="1:20" s="1" customFormat="1" x14ac:dyDescent="0.3">
      <c r="A144" s="36"/>
      <c r="B144" s="1">
        <v>739</v>
      </c>
      <c r="F144" s="16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16"/>
      <c r="R144" s="16"/>
    </row>
    <row r="145" spans="1:18" s="1" customFormat="1" x14ac:dyDescent="0.3">
      <c r="A145" s="36"/>
      <c r="B145" s="1">
        <v>740</v>
      </c>
      <c r="O145" s="35"/>
      <c r="P145" s="35"/>
      <c r="Q145" s="16"/>
      <c r="R145" s="16"/>
    </row>
    <row r="147" spans="1:18" x14ac:dyDescent="0.3">
      <c r="A147" s="34"/>
      <c r="B147" s="33"/>
      <c r="C147" s="33"/>
      <c r="D147" s="33"/>
      <c r="E147" s="3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x14ac:dyDescent="0.3">
      <c r="A148" s="34"/>
      <c r="B148" s="33"/>
      <c r="C148" s="33"/>
      <c r="D148" s="33"/>
      <c r="E148" s="3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x14ac:dyDescent="0.3">
      <c r="A149" s="34"/>
      <c r="B149" s="33"/>
      <c r="C149" s="33"/>
      <c r="D149" s="33"/>
      <c r="E149" s="3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x14ac:dyDescent="0.3">
      <c r="A150" s="34"/>
      <c r="B150" s="33"/>
      <c r="C150" s="33"/>
      <c r="D150" s="33"/>
      <c r="E150" s="3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0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"/>
  <sheetViews>
    <sheetView workbookViewId="0">
      <selection sqref="A1:B21"/>
    </sheetView>
  </sheetViews>
  <sheetFormatPr defaultRowHeight="14.4" x14ac:dyDescent="0.3"/>
  <cols>
    <col min="1" max="1" width="25.44140625" customWidth="1"/>
    <col min="2" max="2" width="14" customWidth="1"/>
    <col min="3" max="3" width="10.6640625" customWidth="1"/>
    <col min="4" max="4" width="10.5546875" bestFit="1" customWidth="1"/>
    <col min="5" max="5" width="14.6640625" customWidth="1"/>
  </cols>
  <sheetData>
    <row r="1" spans="1:2" x14ac:dyDescent="0.3">
      <c r="A1" s="3" t="s">
        <v>110</v>
      </c>
    </row>
    <row r="3" spans="1:2" x14ac:dyDescent="0.3">
      <c r="A3" s="7" t="s">
        <v>195</v>
      </c>
      <c r="B3" s="2"/>
    </row>
    <row r="4" spans="1:2" x14ac:dyDescent="0.3">
      <c r="A4" t="s">
        <v>19</v>
      </c>
      <c r="B4" s="2"/>
    </row>
    <row r="5" spans="1:2" ht="16.2" x14ac:dyDescent="0.45">
      <c r="A5" t="s">
        <v>18</v>
      </c>
      <c r="B5" s="6"/>
    </row>
    <row r="6" spans="1:2" ht="16.2" x14ac:dyDescent="0.45">
      <c r="A6" s="21" t="s">
        <v>11</v>
      </c>
      <c r="B6" s="10">
        <v>6170.13</v>
      </c>
    </row>
    <row r="7" spans="1:2" x14ac:dyDescent="0.3">
      <c r="A7" s="12" t="s">
        <v>163</v>
      </c>
      <c r="B7" s="2">
        <v>0</v>
      </c>
    </row>
    <row r="8" spans="1:2" x14ac:dyDescent="0.3">
      <c r="A8" t="s">
        <v>32</v>
      </c>
      <c r="B8" s="2">
        <v>-94.56</v>
      </c>
    </row>
    <row r="9" spans="1:2" ht="16.2" x14ac:dyDescent="0.45">
      <c r="A9" s="8" t="s">
        <v>11</v>
      </c>
      <c r="B9" s="6">
        <v>6075.57</v>
      </c>
    </row>
    <row r="10" spans="1:2" x14ac:dyDescent="0.3">
      <c r="A10" t="s">
        <v>62</v>
      </c>
      <c r="B10" s="9">
        <f>Income!I10</f>
        <v>12385.95</v>
      </c>
    </row>
    <row r="11" spans="1:2" x14ac:dyDescent="0.3">
      <c r="A11" t="s">
        <v>63</v>
      </c>
      <c r="B11" s="9">
        <f>Expenditure!R59</f>
        <v>12545.189999999997</v>
      </c>
    </row>
    <row r="12" spans="1:2" x14ac:dyDescent="0.3">
      <c r="A12" s="8" t="s">
        <v>11</v>
      </c>
      <c r="B12" s="9">
        <f>B9+B10-B11</f>
        <v>5916.3300000000036</v>
      </c>
    </row>
    <row r="13" spans="1:2" ht="16.2" x14ac:dyDescent="0.45">
      <c r="B13" s="10"/>
    </row>
    <row r="14" spans="1:2" x14ac:dyDescent="0.3">
      <c r="A14" s="3" t="s">
        <v>267</v>
      </c>
      <c r="B14" s="2"/>
    </row>
    <row r="15" spans="1:2" x14ac:dyDescent="0.3">
      <c r="A15" s="3" t="s">
        <v>19</v>
      </c>
      <c r="B15" s="2"/>
    </row>
    <row r="16" spans="1:2" x14ac:dyDescent="0.3">
      <c r="A16" s="7"/>
      <c r="B16" s="2"/>
    </row>
    <row r="17" spans="1:5" x14ac:dyDescent="0.3">
      <c r="A17" t="s">
        <v>18</v>
      </c>
      <c r="B17" s="2">
        <v>6066.33</v>
      </c>
      <c r="D17" s="2"/>
      <c r="E17" s="2"/>
    </row>
    <row r="18" spans="1:5" ht="16.2" x14ac:dyDescent="0.45">
      <c r="A18" s="8" t="s">
        <v>11</v>
      </c>
      <c r="B18" s="10">
        <f>B17</f>
        <v>6066.33</v>
      </c>
      <c r="C18" s="2"/>
      <c r="D18" s="2"/>
    </row>
    <row r="19" spans="1:5" ht="16.2" x14ac:dyDescent="0.45">
      <c r="A19" t="s">
        <v>163</v>
      </c>
      <c r="B19" s="6"/>
      <c r="C19" s="2"/>
      <c r="D19" s="2"/>
      <c r="E19" s="2"/>
    </row>
    <row r="20" spans="1:5" ht="16.2" x14ac:dyDescent="0.45">
      <c r="A20" t="s">
        <v>32</v>
      </c>
      <c r="B20" s="6">
        <f>-Expenditure!R54</f>
        <v>-150</v>
      </c>
      <c r="C20" s="2"/>
      <c r="D20" s="2"/>
    </row>
    <row r="21" spans="1:5" x14ac:dyDescent="0.3">
      <c r="A21" s="8" t="s">
        <v>11</v>
      </c>
      <c r="B21" s="9">
        <f>B18+B20+B19</f>
        <v>5916.33</v>
      </c>
      <c r="C21" s="2"/>
      <c r="D21" s="2">
        <f>B21-B12</f>
        <v>0</v>
      </c>
      <c r="E21" s="2"/>
    </row>
    <row r="23" spans="1:5" x14ac:dyDescent="0.3">
      <c r="D23" s="2"/>
    </row>
    <row r="24" spans="1:5" x14ac:dyDescent="0.3">
      <c r="E24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36"/>
  <sheetViews>
    <sheetView workbookViewId="0">
      <selection sqref="A1:I28"/>
    </sheetView>
  </sheetViews>
  <sheetFormatPr defaultRowHeight="14.4" x14ac:dyDescent="0.3"/>
  <cols>
    <col min="1" max="1" width="27.33203125" customWidth="1"/>
    <col min="2" max="2" width="14.33203125" customWidth="1"/>
    <col min="3" max="3" width="11.44140625" customWidth="1"/>
    <col min="4" max="5" width="13.88671875" customWidth="1"/>
    <col min="6" max="6" width="15" customWidth="1"/>
    <col min="9" max="9" width="35" customWidth="1"/>
    <col min="10" max="10" width="10.5546875" bestFit="1" customWidth="1"/>
    <col min="11" max="11" width="12.33203125" customWidth="1"/>
  </cols>
  <sheetData>
    <row r="1" spans="1:17" x14ac:dyDescent="0.3">
      <c r="A1" s="3" t="s">
        <v>127</v>
      </c>
    </row>
    <row r="2" spans="1:17" x14ac:dyDescent="0.3">
      <c r="A2" s="3" t="s">
        <v>194</v>
      </c>
      <c r="B2" s="17" t="s">
        <v>55</v>
      </c>
      <c r="D2" s="3" t="s">
        <v>23</v>
      </c>
      <c r="E2" s="3"/>
      <c r="H2" s="3"/>
      <c r="J2" s="3"/>
      <c r="K2" s="17"/>
      <c r="M2" s="3"/>
      <c r="N2" s="3"/>
    </row>
    <row r="3" spans="1:17" x14ac:dyDescent="0.3">
      <c r="A3" s="3" t="s">
        <v>20</v>
      </c>
      <c r="B3" s="17" t="s">
        <v>56</v>
      </c>
      <c r="C3" s="3" t="s">
        <v>21</v>
      </c>
      <c r="D3" s="3" t="s">
        <v>22</v>
      </c>
      <c r="E3" s="3" t="s">
        <v>107</v>
      </c>
      <c r="F3" s="3" t="s">
        <v>57</v>
      </c>
      <c r="G3" s="3" t="s">
        <v>59</v>
      </c>
      <c r="H3" s="3"/>
      <c r="I3" s="3"/>
      <c r="J3" s="3"/>
      <c r="K3" s="17"/>
      <c r="L3" s="3"/>
      <c r="M3" s="3"/>
      <c r="N3" s="3"/>
      <c r="O3" s="3"/>
      <c r="P3" s="3"/>
      <c r="Q3" s="3"/>
    </row>
    <row r="4" spans="1:17" x14ac:dyDescent="0.3">
      <c r="A4" s="1" t="s">
        <v>25</v>
      </c>
      <c r="B4" s="2">
        <v>2650</v>
      </c>
      <c r="D4" s="2">
        <f>Expenditure!F59</f>
        <v>2617.64</v>
      </c>
      <c r="E4" s="2"/>
      <c r="F4" s="18">
        <f>D4/B4</f>
        <v>0.98778867924528302</v>
      </c>
      <c r="I4" s="2"/>
      <c r="J4" s="1"/>
      <c r="K4" s="16"/>
      <c r="L4" s="2"/>
      <c r="M4" s="2"/>
      <c r="N4" s="2"/>
      <c r="O4" s="18"/>
      <c r="P4" s="14"/>
    </row>
    <row r="5" spans="1:17" x14ac:dyDescent="0.3">
      <c r="A5" s="1" t="s">
        <v>26</v>
      </c>
      <c r="B5" s="2">
        <v>80</v>
      </c>
      <c r="D5" s="2">
        <f>Expenditure!H59</f>
        <v>76.540000000000006</v>
      </c>
      <c r="E5" s="2"/>
      <c r="F5" s="18">
        <f t="shared" ref="F5:F23" si="0">D5/B5</f>
        <v>0.9567500000000001</v>
      </c>
      <c r="J5" s="1"/>
      <c r="K5" s="16"/>
      <c r="L5" s="2"/>
      <c r="M5" s="2"/>
      <c r="N5" s="2"/>
      <c r="O5" s="18"/>
      <c r="P5" s="14"/>
    </row>
    <row r="6" spans="1:17" x14ac:dyDescent="0.3">
      <c r="A6" s="1" t="s">
        <v>27</v>
      </c>
      <c r="B6" s="2">
        <v>250</v>
      </c>
      <c r="D6" s="2">
        <f>Expenditure!I59</f>
        <v>183</v>
      </c>
      <c r="E6" s="2"/>
      <c r="F6" s="18">
        <f t="shared" si="0"/>
        <v>0.73199999999999998</v>
      </c>
      <c r="J6" s="1"/>
      <c r="K6" s="16"/>
      <c r="L6" s="2"/>
      <c r="M6" s="2"/>
      <c r="N6" s="2"/>
      <c r="O6" s="18"/>
      <c r="P6" s="14"/>
    </row>
    <row r="7" spans="1:17" x14ac:dyDescent="0.3">
      <c r="A7" s="1" t="s">
        <v>28</v>
      </c>
      <c r="B7" s="2">
        <v>390</v>
      </c>
      <c r="D7" s="2">
        <f>Expenditure!P8</f>
        <v>479.87</v>
      </c>
      <c r="E7" s="2"/>
      <c r="F7" s="18">
        <f t="shared" si="0"/>
        <v>1.2304358974358975</v>
      </c>
      <c r="J7" s="1"/>
      <c r="K7" s="16"/>
      <c r="L7" s="2"/>
      <c r="M7" s="2"/>
      <c r="N7" s="2"/>
      <c r="O7" s="18"/>
      <c r="P7" s="14"/>
    </row>
    <row r="8" spans="1:17" x14ac:dyDescent="0.3">
      <c r="A8" s="1" t="s">
        <v>29</v>
      </c>
      <c r="B8" s="2">
        <v>450</v>
      </c>
      <c r="D8" s="2">
        <f>Expenditure!P12+Expenditure!P14+Expenditure!K40</f>
        <v>4263.5</v>
      </c>
      <c r="E8" s="2">
        <f>Income!F10</f>
        <v>4201.38</v>
      </c>
      <c r="F8" s="18">
        <f>(D8-E8)/B8</f>
        <v>0.13804444444444419</v>
      </c>
      <c r="J8" s="1"/>
      <c r="K8" s="16"/>
      <c r="L8" s="2"/>
      <c r="M8" s="2"/>
      <c r="N8" s="2"/>
      <c r="O8" s="18"/>
      <c r="P8" s="14"/>
    </row>
    <row r="9" spans="1:17" x14ac:dyDescent="0.3">
      <c r="A9" s="1" t="s">
        <v>34</v>
      </c>
      <c r="B9" s="2">
        <v>40</v>
      </c>
      <c r="D9" s="2">
        <f>Expenditure!L59</f>
        <v>104</v>
      </c>
      <c r="E9" s="2"/>
      <c r="F9" s="18">
        <f>D9/B8</f>
        <v>0.2311111111111111</v>
      </c>
      <c r="J9" s="1"/>
      <c r="K9" s="16"/>
      <c r="L9" s="2"/>
      <c r="M9" s="2"/>
      <c r="N9" s="2"/>
      <c r="O9" s="18"/>
      <c r="P9" s="14"/>
    </row>
    <row r="10" spans="1:17" x14ac:dyDescent="0.3">
      <c r="A10" s="1" t="s">
        <v>58</v>
      </c>
      <c r="B10" s="2">
        <v>550</v>
      </c>
      <c r="D10" s="2">
        <f>Expenditure!P41</f>
        <v>550</v>
      </c>
      <c r="E10" s="2"/>
      <c r="F10" s="18" t="e">
        <f>D10/#REF!</f>
        <v>#REF!</v>
      </c>
      <c r="J10" s="1"/>
      <c r="K10" s="16"/>
      <c r="L10" s="2"/>
      <c r="M10" s="2"/>
      <c r="N10" s="2"/>
      <c r="O10" s="18"/>
      <c r="P10" s="14"/>
    </row>
    <row r="11" spans="1:17" x14ac:dyDescent="0.3">
      <c r="A11" s="1" t="s">
        <v>60</v>
      </c>
      <c r="B11" s="2">
        <v>180</v>
      </c>
      <c r="D11" s="2">
        <f>Expenditure!O54</f>
        <v>150</v>
      </c>
      <c r="E11" s="2"/>
      <c r="F11" s="18">
        <f>D11/B9</f>
        <v>3.75</v>
      </c>
      <c r="J11" s="1"/>
      <c r="K11" s="16"/>
      <c r="L11" s="2"/>
      <c r="M11" s="2"/>
      <c r="N11" s="2"/>
      <c r="O11" s="18"/>
      <c r="P11" s="14"/>
    </row>
    <row r="12" spans="1:17" x14ac:dyDescent="0.3">
      <c r="A12" s="1" t="s">
        <v>82</v>
      </c>
      <c r="E12" s="2"/>
      <c r="F12" s="18" t="e">
        <f t="shared" si="0"/>
        <v>#DIV/0!</v>
      </c>
      <c r="G12" t="s">
        <v>89</v>
      </c>
      <c r="J12" s="1"/>
      <c r="K12" s="16"/>
      <c r="L12" s="2"/>
      <c r="M12" s="2"/>
      <c r="N12" s="2"/>
      <c r="O12" s="18"/>
      <c r="P12" s="14"/>
    </row>
    <row r="13" spans="1:17" x14ac:dyDescent="0.3">
      <c r="A13" s="1" t="s">
        <v>30</v>
      </c>
      <c r="B13" s="2">
        <v>400</v>
      </c>
      <c r="D13" s="2">
        <f>Expenditure!O38+Expenditure!O42+Expenditure!O51</f>
        <v>338.67</v>
      </c>
      <c r="E13" s="2">
        <f>Income!G8</f>
        <v>1000</v>
      </c>
      <c r="F13" s="18">
        <f t="shared" si="0"/>
        <v>0.84667500000000007</v>
      </c>
      <c r="G13" t="s">
        <v>89</v>
      </c>
      <c r="J13" s="1"/>
      <c r="K13" s="16"/>
      <c r="L13" s="2"/>
      <c r="M13" s="2"/>
      <c r="N13" s="2"/>
      <c r="O13" s="18"/>
      <c r="P13" s="14"/>
    </row>
    <row r="14" spans="1:17" x14ac:dyDescent="0.3">
      <c r="A14" s="1" t="s">
        <v>61</v>
      </c>
      <c r="B14" s="2">
        <v>25</v>
      </c>
      <c r="D14" s="2"/>
      <c r="F14" s="18">
        <f>D14/B11</f>
        <v>0</v>
      </c>
      <c r="J14" s="1"/>
      <c r="K14" s="16"/>
      <c r="L14" s="2"/>
      <c r="M14" s="2"/>
      <c r="N14" s="2"/>
      <c r="O14" s="18"/>
      <c r="P14" s="14"/>
    </row>
    <row r="15" spans="1:17" x14ac:dyDescent="0.3">
      <c r="A15" s="1" t="s">
        <v>79</v>
      </c>
      <c r="B15" s="2">
        <v>130</v>
      </c>
      <c r="C15" s="2"/>
      <c r="D15" s="2">
        <f>Expenditure!O35+Expenditure!O39</f>
        <v>205.31</v>
      </c>
      <c r="E15" s="2">
        <f>Income!G5+Income!G6</f>
        <v>167.53</v>
      </c>
      <c r="F15" s="18">
        <f t="shared" si="0"/>
        <v>1.5793076923076923</v>
      </c>
      <c r="J15" s="1"/>
      <c r="K15" s="16"/>
      <c r="L15" s="2"/>
      <c r="M15" s="2"/>
      <c r="N15" s="2"/>
      <c r="O15" s="18"/>
      <c r="P15" s="14"/>
    </row>
    <row r="16" spans="1:17" x14ac:dyDescent="0.3">
      <c r="A16" s="1" t="s">
        <v>90</v>
      </c>
      <c r="B16" s="2">
        <v>1300</v>
      </c>
      <c r="C16" s="2"/>
      <c r="D16" s="2">
        <f>Expenditure!N59</f>
        <v>1300.82</v>
      </c>
      <c r="E16" s="2"/>
      <c r="F16" s="18">
        <f t="shared" si="0"/>
        <v>1.0006307692307692</v>
      </c>
      <c r="G16" t="s">
        <v>89</v>
      </c>
      <c r="I16" t="s">
        <v>128</v>
      </c>
      <c r="J16" s="1"/>
      <c r="K16" s="16"/>
      <c r="L16" s="2"/>
      <c r="M16" s="2"/>
      <c r="N16" s="2"/>
      <c r="O16" s="18"/>
      <c r="P16" s="14"/>
    </row>
    <row r="17" spans="1:16" x14ac:dyDescent="0.3">
      <c r="A17" s="1" t="s">
        <v>93</v>
      </c>
      <c r="B17" s="2"/>
      <c r="D17" s="2">
        <f>Expenditure!O43</f>
        <v>279.10000000000002</v>
      </c>
      <c r="E17" s="2"/>
      <c r="F17" s="18" t="e">
        <f t="shared" si="0"/>
        <v>#DIV/0!</v>
      </c>
      <c r="G17" t="s">
        <v>89</v>
      </c>
      <c r="J17" s="1"/>
      <c r="K17" s="16"/>
      <c r="L17" s="2"/>
      <c r="M17" s="2"/>
      <c r="N17" s="2"/>
      <c r="O17" s="18"/>
      <c r="P17" s="14"/>
    </row>
    <row r="18" spans="1:16" ht="16.2" x14ac:dyDescent="0.45">
      <c r="A18" s="1" t="s">
        <v>7</v>
      </c>
      <c r="C18" s="2"/>
      <c r="E18" s="2"/>
      <c r="F18" s="18" t="e">
        <f>E18/C18</f>
        <v>#DIV/0!</v>
      </c>
      <c r="J18" s="8"/>
      <c r="K18" s="19"/>
      <c r="L18" s="10"/>
      <c r="M18" s="10"/>
      <c r="N18" s="10"/>
      <c r="O18" s="18"/>
    </row>
    <row r="19" spans="1:16" ht="16.8" customHeight="1" x14ac:dyDescent="0.45">
      <c r="A19" s="1" t="s">
        <v>130</v>
      </c>
      <c r="C19" s="2"/>
      <c r="F19" s="18"/>
      <c r="G19" t="s">
        <v>89</v>
      </c>
      <c r="J19" s="8"/>
      <c r="K19" s="19"/>
      <c r="L19" s="10"/>
      <c r="M19" s="10"/>
      <c r="N19" s="10"/>
      <c r="O19" s="18"/>
    </row>
    <row r="20" spans="1:16" ht="16.2" x14ac:dyDescent="0.45">
      <c r="A20" s="1" t="s">
        <v>166</v>
      </c>
      <c r="B20" s="2">
        <v>100</v>
      </c>
      <c r="C20" s="2"/>
      <c r="D20" s="2">
        <f>Expenditure!P9</f>
        <v>109.99</v>
      </c>
      <c r="F20" s="18">
        <f t="shared" si="0"/>
        <v>1.0998999999999999</v>
      </c>
      <c r="J20" s="8"/>
      <c r="K20" s="19"/>
      <c r="L20" s="10"/>
      <c r="M20" s="10"/>
      <c r="N20" s="10"/>
      <c r="O20" s="18"/>
    </row>
    <row r="21" spans="1:16" ht="16.2" x14ac:dyDescent="0.45">
      <c r="A21" s="1" t="s">
        <v>208</v>
      </c>
      <c r="B21" s="2">
        <v>200</v>
      </c>
      <c r="C21" s="2"/>
      <c r="D21" s="2">
        <f>Expenditure!O32+Expenditure!O33+Expenditure!O34+Expenditure!O50</f>
        <v>194.16</v>
      </c>
      <c r="F21" s="18">
        <f t="shared" si="0"/>
        <v>0.9708</v>
      </c>
      <c r="J21" s="8"/>
      <c r="K21" s="19"/>
      <c r="L21" s="10"/>
      <c r="M21" s="10"/>
      <c r="N21" s="10"/>
      <c r="O21" s="18"/>
    </row>
    <row r="22" spans="1:16" ht="16.2" x14ac:dyDescent="0.45">
      <c r="A22" s="1" t="s">
        <v>181</v>
      </c>
      <c r="B22" s="2"/>
      <c r="C22" s="2"/>
      <c r="D22" s="2">
        <f>Expenditure!O13</f>
        <v>224.62</v>
      </c>
      <c r="E22" s="2"/>
      <c r="F22" s="18"/>
      <c r="J22" s="8"/>
      <c r="K22" s="19"/>
      <c r="L22" s="10"/>
      <c r="M22" s="10"/>
      <c r="N22" s="10"/>
      <c r="O22" s="18"/>
    </row>
    <row r="23" spans="1:16" ht="16.2" x14ac:dyDescent="0.45">
      <c r="A23" s="1" t="s">
        <v>165</v>
      </c>
      <c r="B23" s="2">
        <v>350</v>
      </c>
      <c r="C23" s="2"/>
      <c r="D23" s="2">
        <f>Expenditure!O3+Expenditure!O22+Expenditure!O28+Expenditure!O49</f>
        <v>387.43000000000006</v>
      </c>
      <c r="F23" s="18">
        <f t="shared" si="0"/>
        <v>1.1069428571428572</v>
      </c>
      <c r="J23" s="8"/>
      <c r="K23" s="19"/>
      <c r="L23" s="10"/>
      <c r="M23" s="10"/>
      <c r="N23" s="10"/>
      <c r="O23" s="18"/>
    </row>
    <row r="24" spans="1:16" ht="16.2" x14ac:dyDescent="0.45">
      <c r="A24" s="1" t="s">
        <v>191</v>
      </c>
      <c r="B24" s="2"/>
      <c r="C24" s="2"/>
      <c r="D24" s="2"/>
      <c r="E24" s="2"/>
      <c r="F24" s="18"/>
      <c r="G24" t="s">
        <v>89</v>
      </c>
      <c r="J24" s="8"/>
      <c r="K24" s="19"/>
      <c r="L24" s="10"/>
      <c r="M24" s="10"/>
      <c r="N24" s="10"/>
      <c r="O24" s="18"/>
    </row>
    <row r="25" spans="1:16" ht="15.6" x14ac:dyDescent="0.3">
      <c r="A25" s="1" t="s">
        <v>24</v>
      </c>
      <c r="B25" s="16"/>
      <c r="C25" s="2"/>
      <c r="E25" s="2">
        <f>Income!H10</f>
        <v>477.04</v>
      </c>
      <c r="F25" s="18" t="e">
        <f>E25/C25</f>
        <v>#DIV/0!</v>
      </c>
      <c r="K25" s="20"/>
      <c r="L25" s="2"/>
      <c r="M25" s="2"/>
      <c r="N25" s="2"/>
      <c r="O25" s="18"/>
    </row>
    <row r="26" spans="1:16" ht="15.6" x14ac:dyDescent="0.3">
      <c r="A26" s="1" t="s">
        <v>188</v>
      </c>
      <c r="B26" s="16"/>
      <c r="C26" s="2"/>
      <c r="D26" s="2"/>
      <c r="E26" s="2"/>
      <c r="F26" s="18"/>
      <c r="K26" s="20"/>
      <c r="L26" s="2"/>
      <c r="M26" s="2"/>
      <c r="N26" s="2"/>
      <c r="O26" s="18"/>
    </row>
    <row r="27" spans="1:16" ht="15.6" x14ac:dyDescent="0.3">
      <c r="A27" s="1" t="s">
        <v>274</v>
      </c>
      <c r="B27" s="16"/>
      <c r="C27" s="2"/>
      <c r="D27" s="2"/>
      <c r="E27" s="2">
        <f>Income!I9</f>
        <v>1440</v>
      </c>
      <c r="F27" s="18"/>
      <c r="G27" t="s">
        <v>89</v>
      </c>
      <c r="K27" s="20"/>
      <c r="L27" s="2"/>
      <c r="M27" s="2"/>
      <c r="N27" s="2"/>
      <c r="O27" s="18"/>
    </row>
    <row r="28" spans="1:16" ht="16.2" x14ac:dyDescent="0.45">
      <c r="A28" s="8" t="s">
        <v>35</v>
      </c>
      <c r="B28" s="19">
        <f>SUM(B4:B26)</f>
        <v>7095</v>
      </c>
      <c r="C28" s="19">
        <f>SUM(C4:C26)</f>
        <v>0</v>
      </c>
      <c r="D28" s="19">
        <f>SUM(D4:D26)</f>
        <v>11464.65</v>
      </c>
      <c r="E28" s="19">
        <f>SUM(E4:E26)</f>
        <v>5845.95</v>
      </c>
      <c r="F28" s="18"/>
      <c r="J28" s="1"/>
      <c r="K28" s="1"/>
      <c r="L28" s="6"/>
      <c r="M28" s="6"/>
      <c r="N28" s="6"/>
      <c r="O28" s="18"/>
    </row>
    <row r="29" spans="1:16" ht="15.6" x14ac:dyDescent="0.3">
      <c r="B29" s="20"/>
      <c r="C29" s="2"/>
      <c r="D29" s="2"/>
      <c r="E29" s="2"/>
      <c r="F29" s="18"/>
      <c r="J29" s="8"/>
      <c r="K29" s="8"/>
      <c r="L29" s="9"/>
      <c r="M29" s="9"/>
      <c r="N29" s="9"/>
      <c r="O29" s="18"/>
    </row>
    <row r="30" spans="1:16" ht="16.2" x14ac:dyDescent="0.45">
      <c r="A30" s="1" t="s">
        <v>33</v>
      </c>
      <c r="B30" s="16"/>
      <c r="C30" s="6">
        <v>500</v>
      </c>
      <c r="D30" s="6"/>
      <c r="E30" s="6"/>
      <c r="F30" s="18"/>
      <c r="J30" s="2"/>
    </row>
    <row r="31" spans="1:16" x14ac:dyDescent="0.3">
      <c r="A31" s="8" t="s">
        <v>36</v>
      </c>
      <c r="B31" s="8"/>
      <c r="C31" s="9"/>
      <c r="D31" s="9"/>
      <c r="E31" s="9"/>
      <c r="F31" s="18"/>
      <c r="N31" s="11"/>
      <c r="O31" s="11"/>
    </row>
    <row r="32" spans="1:16" x14ac:dyDescent="0.3">
      <c r="N32" s="11"/>
      <c r="O32" s="11"/>
      <c r="P32" s="11"/>
    </row>
    <row r="33" spans="4:9" x14ac:dyDescent="0.3">
      <c r="I33" s="2"/>
    </row>
    <row r="36" spans="4:9" x14ac:dyDescent="0.3">
      <c r="D36" s="2"/>
      <c r="E36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"/>
  <sheetViews>
    <sheetView workbookViewId="0">
      <selection activeCell="E17" sqref="E17"/>
    </sheetView>
  </sheetViews>
  <sheetFormatPr defaultRowHeight="14.4" x14ac:dyDescent="0.3"/>
  <cols>
    <col min="1" max="1" width="22.33203125" customWidth="1"/>
    <col min="2" max="2" width="19.5546875" customWidth="1"/>
    <col min="4" max="4" width="28.44140625" customWidth="1"/>
  </cols>
  <sheetData>
    <row r="1" spans="1:8" x14ac:dyDescent="0.3">
      <c r="A1" s="3" t="s">
        <v>37</v>
      </c>
      <c r="B1" s="3" t="s">
        <v>39</v>
      </c>
      <c r="C1" s="3" t="s">
        <v>41</v>
      </c>
      <c r="D1" s="3" t="s">
        <v>40</v>
      </c>
    </row>
    <row r="2" spans="1:8" x14ac:dyDescent="0.3">
      <c r="A2" s="1" t="s">
        <v>38</v>
      </c>
      <c r="B2" s="12" t="s">
        <v>42</v>
      </c>
      <c r="C2" s="11">
        <v>1</v>
      </c>
      <c r="D2" t="s">
        <v>49</v>
      </c>
    </row>
    <row r="3" spans="1:8" x14ac:dyDescent="0.3">
      <c r="A3" s="1" t="s">
        <v>43</v>
      </c>
      <c r="B3" s="12" t="s">
        <v>53</v>
      </c>
      <c r="C3" s="11">
        <v>900</v>
      </c>
      <c r="D3" t="s">
        <v>51</v>
      </c>
    </row>
    <row r="4" spans="1:8" x14ac:dyDescent="0.3">
      <c r="A4" s="1" t="s">
        <v>44</v>
      </c>
      <c r="B4" s="13">
        <v>40330</v>
      </c>
      <c r="C4" s="11">
        <v>178</v>
      </c>
      <c r="D4" t="s">
        <v>45</v>
      </c>
    </row>
    <row r="5" spans="1:8" x14ac:dyDescent="0.3">
      <c r="A5" s="1" t="s">
        <v>46</v>
      </c>
      <c r="B5" s="13" t="s">
        <v>47</v>
      </c>
      <c r="C5" s="11">
        <v>1000</v>
      </c>
      <c r="D5" t="s">
        <v>48</v>
      </c>
    </row>
    <row r="6" spans="1:8" ht="28.8" x14ac:dyDescent="0.3">
      <c r="A6" s="1" t="s">
        <v>50</v>
      </c>
      <c r="B6" s="12">
        <v>1977</v>
      </c>
      <c r="C6" s="11">
        <v>200</v>
      </c>
      <c r="D6" t="s">
        <v>51</v>
      </c>
    </row>
    <row r="7" spans="1:8" ht="28.8" x14ac:dyDescent="0.3">
      <c r="A7" s="1" t="s">
        <v>52</v>
      </c>
      <c r="B7" s="12" t="s">
        <v>53</v>
      </c>
      <c r="C7" s="11">
        <v>650</v>
      </c>
      <c r="D7" t="s">
        <v>54</v>
      </c>
    </row>
    <row r="8" spans="1:8" x14ac:dyDescent="0.3">
      <c r="A8" s="1" t="s">
        <v>83</v>
      </c>
      <c r="B8" s="13">
        <v>42491</v>
      </c>
      <c r="C8" s="11">
        <v>250</v>
      </c>
      <c r="D8" t="s">
        <v>92</v>
      </c>
      <c r="H8" s="11">
        <f>C8</f>
        <v>250</v>
      </c>
    </row>
    <row r="9" spans="1:8" x14ac:dyDescent="0.3">
      <c r="A9" s="1" t="s">
        <v>87</v>
      </c>
      <c r="B9" s="13">
        <v>42522</v>
      </c>
      <c r="C9" s="11">
        <v>1</v>
      </c>
      <c r="D9" t="s">
        <v>123</v>
      </c>
      <c r="E9" t="s">
        <v>88</v>
      </c>
      <c r="H9" s="11">
        <f>C9</f>
        <v>1</v>
      </c>
    </row>
    <row r="10" spans="1:8" x14ac:dyDescent="0.3">
      <c r="A10" s="1" t="s">
        <v>84</v>
      </c>
      <c r="B10" s="13">
        <v>42491</v>
      </c>
      <c r="C10" s="11">
        <v>58</v>
      </c>
      <c r="D10" t="s">
        <v>92</v>
      </c>
      <c r="H10" s="11">
        <f t="shared" ref="H10:H16" si="0">C10</f>
        <v>58</v>
      </c>
    </row>
    <row r="11" spans="1:8" x14ac:dyDescent="0.3">
      <c r="A11" s="1" t="s">
        <v>94</v>
      </c>
      <c r="B11" s="13">
        <v>42309</v>
      </c>
      <c r="C11" s="11">
        <v>100</v>
      </c>
      <c r="D11" t="s">
        <v>67</v>
      </c>
      <c r="H11" s="11">
        <f t="shared" si="0"/>
        <v>100</v>
      </c>
    </row>
    <row r="12" spans="1:8" x14ac:dyDescent="0.3">
      <c r="A12" s="1" t="s">
        <v>124</v>
      </c>
      <c r="B12" s="13">
        <v>42461</v>
      </c>
      <c r="C12" s="11">
        <v>60</v>
      </c>
      <c r="D12" t="s">
        <v>92</v>
      </c>
      <c r="H12" s="11">
        <f t="shared" si="0"/>
        <v>60</v>
      </c>
    </row>
    <row r="13" spans="1:8" x14ac:dyDescent="0.3">
      <c r="A13" s="1" t="s">
        <v>93</v>
      </c>
      <c r="B13" s="13">
        <v>42795</v>
      </c>
      <c r="C13" s="11">
        <v>1406</v>
      </c>
      <c r="D13" t="s">
        <v>112</v>
      </c>
      <c r="H13" s="11">
        <f t="shared" si="0"/>
        <v>1406</v>
      </c>
    </row>
    <row r="14" spans="1:8" x14ac:dyDescent="0.3">
      <c r="A14" s="1" t="s">
        <v>93</v>
      </c>
      <c r="B14" s="13">
        <v>44805</v>
      </c>
      <c r="C14" s="11">
        <v>1590</v>
      </c>
      <c r="D14" t="s">
        <v>175</v>
      </c>
      <c r="H14" s="11">
        <f t="shared" si="0"/>
        <v>1590</v>
      </c>
    </row>
    <row r="15" spans="1:8" x14ac:dyDescent="0.3">
      <c r="A15" s="1" t="s">
        <v>181</v>
      </c>
      <c r="B15" s="13">
        <v>45078</v>
      </c>
      <c r="C15" s="11">
        <v>4680</v>
      </c>
      <c r="D15" t="s">
        <v>182</v>
      </c>
      <c r="H15" s="11">
        <f t="shared" si="0"/>
        <v>4680</v>
      </c>
    </row>
    <row r="16" spans="1:8" x14ac:dyDescent="0.3">
      <c r="A16" s="1" t="s">
        <v>188</v>
      </c>
      <c r="B16" s="13">
        <v>45566</v>
      </c>
      <c r="C16" s="47">
        <v>0</v>
      </c>
      <c r="D16" t="s">
        <v>189</v>
      </c>
      <c r="E16" t="s">
        <v>268</v>
      </c>
      <c r="H16" s="11">
        <f t="shared" si="0"/>
        <v>0</v>
      </c>
    </row>
    <row r="17" spans="1:8" x14ac:dyDescent="0.3">
      <c r="A17" s="1" t="s">
        <v>192</v>
      </c>
      <c r="B17" s="13">
        <v>45627</v>
      </c>
      <c r="C17" s="2">
        <v>542</v>
      </c>
      <c r="D17" t="s">
        <v>189</v>
      </c>
      <c r="H17" s="11">
        <f>C17</f>
        <v>542</v>
      </c>
    </row>
    <row r="18" spans="1:8" x14ac:dyDescent="0.3">
      <c r="A18" s="1" t="s">
        <v>227</v>
      </c>
      <c r="B18" s="13">
        <v>45778</v>
      </c>
      <c r="C18" s="2">
        <v>950</v>
      </c>
      <c r="D18" t="s">
        <v>228</v>
      </c>
      <c r="H18" s="11"/>
    </row>
    <row r="19" spans="1:8" ht="16.2" x14ac:dyDescent="0.45">
      <c r="A19" s="1"/>
      <c r="C19" s="15">
        <f>SUM(C2:C18)</f>
        <v>12566</v>
      </c>
      <c r="H19" s="11">
        <f>SUM(H8:H17)</f>
        <v>8687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5"/>
  <sheetViews>
    <sheetView tabSelected="1" workbookViewId="0">
      <selection activeCell="J3" sqref="J3:K9"/>
    </sheetView>
  </sheetViews>
  <sheetFormatPr defaultRowHeight="14.4" x14ac:dyDescent="0.3"/>
  <cols>
    <col min="1" max="1" width="9.109375" style="24"/>
    <col min="2" max="2" width="24.109375" style="23" customWidth="1"/>
    <col min="3" max="4" width="13" style="26" customWidth="1"/>
    <col min="5" max="5" width="11.88671875" style="26" customWidth="1"/>
    <col min="6" max="6" width="21.109375" customWidth="1"/>
    <col min="7" max="7" width="11.5546875" bestFit="1" customWidth="1"/>
    <col min="8" max="8" width="15.77734375" customWidth="1"/>
    <col min="9" max="9" width="11.5546875" bestFit="1" customWidth="1"/>
    <col min="10" max="10" width="12.44140625" customWidth="1"/>
    <col min="11" max="11" width="11.33203125" bestFit="1" customWidth="1"/>
  </cols>
  <sheetData>
    <row r="1" spans="1:11" x14ac:dyDescent="0.3">
      <c r="B1" s="23" t="s">
        <v>121</v>
      </c>
      <c r="F1" s="50" t="s">
        <v>176</v>
      </c>
      <c r="G1" s="51"/>
      <c r="H1" s="51"/>
    </row>
    <row r="2" spans="1:11" s="3" customFormat="1" ht="31.5" customHeight="1" x14ac:dyDescent="0.3">
      <c r="A2" s="24"/>
      <c r="B2" s="23"/>
      <c r="C2" s="3" t="s">
        <v>183</v>
      </c>
      <c r="D2" s="3" t="s">
        <v>196</v>
      </c>
      <c r="E2" s="23" t="s">
        <v>78</v>
      </c>
      <c r="F2" s="17" t="s">
        <v>209</v>
      </c>
      <c r="G2" s="17"/>
      <c r="H2" s="17" t="s">
        <v>184</v>
      </c>
      <c r="J2" s="23"/>
    </row>
    <row r="3" spans="1:11" x14ac:dyDescent="0.3">
      <c r="A3" s="24">
        <v>1</v>
      </c>
      <c r="B3" s="23" t="s">
        <v>68</v>
      </c>
      <c r="C3" s="29">
        <v>6253.1</v>
      </c>
      <c r="D3" s="29">
        <f>C9</f>
        <v>6075.5699999999988</v>
      </c>
      <c r="E3" s="27"/>
      <c r="F3" s="29">
        <v>6076</v>
      </c>
      <c r="G3" s="2"/>
      <c r="H3" s="11">
        <v>6253</v>
      </c>
      <c r="I3" s="11"/>
      <c r="K3" s="2"/>
    </row>
    <row r="4" spans="1:11" x14ac:dyDescent="0.3">
      <c r="A4" s="24">
        <v>2</v>
      </c>
      <c r="B4" s="23" t="s">
        <v>69</v>
      </c>
      <c r="C4" s="29">
        <v>4892.79</v>
      </c>
      <c r="D4" s="29">
        <f>Income!E3</f>
        <v>5100</v>
      </c>
      <c r="E4" s="27">
        <f>(D4-C4)/C4</f>
        <v>4.2350070205342968E-2</v>
      </c>
      <c r="F4" s="29">
        <v>5100</v>
      </c>
      <c r="G4" s="2"/>
      <c r="H4" s="11">
        <v>4893</v>
      </c>
      <c r="I4" s="2"/>
    </row>
    <row r="5" spans="1:11" x14ac:dyDescent="0.3">
      <c r="A5" s="24">
        <v>3</v>
      </c>
      <c r="B5" s="23" t="s">
        <v>70</v>
      </c>
      <c r="C5" s="29">
        <v>3298.5299999999997</v>
      </c>
      <c r="D5" s="29">
        <f>Income!I10-Income!E10</f>
        <v>7285.9500000000007</v>
      </c>
      <c r="E5" s="27">
        <f t="shared" ref="E5:E9" si="0">(D5-C5)/C5</f>
        <v>1.208847577557276</v>
      </c>
      <c r="F5" s="29">
        <v>7286</v>
      </c>
      <c r="G5" s="2">
        <f>D4+D5</f>
        <v>12385.95</v>
      </c>
      <c r="H5" s="2">
        <v>3299</v>
      </c>
      <c r="I5" s="2"/>
      <c r="K5" s="2"/>
    </row>
    <row r="6" spans="1:11" x14ac:dyDescent="0.3">
      <c r="A6" s="24">
        <v>4</v>
      </c>
      <c r="B6" s="23" t="s">
        <v>71</v>
      </c>
      <c r="C6" s="29">
        <v>3778.9800000000005</v>
      </c>
      <c r="D6" s="29">
        <f>'Line 4'!M5</f>
        <v>3899.49</v>
      </c>
      <c r="E6" s="27">
        <f t="shared" si="0"/>
        <v>3.1889557499642576E-2</v>
      </c>
      <c r="F6" s="29">
        <v>3900</v>
      </c>
      <c r="H6" s="11">
        <v>3779</v>
      </c>
      <c r="K6" s="2"/>
    </row>
    <row r="7" spans="1:11" ht="28.8" x14ac:dyDescent="0.3">
      <c r="A7" s="24">
        <v>5</v>
      </c>
      <c r="B7" s="23" t="s">
        <v>72</v>
      </c>
      <c r="C7" s="29"/>
      <c r="D7" s="29"/>
      <c r="E7" s="27">
        <v>0</v>
      </c>
      <c r="F7" s="29"/>
      <c r="G7" s="2"/>
      <c r="H7" s="2"/>
      <c r="K7" s="2"/>
    </row>
    <row r="8" spans="1:11" x14ac:dyDescent="0.3">
      <c r="A8" s="24">
        <v>6</v>
      </c>
      <c r="B8" s="23" t="s">
        <v>73</v>
      </c>
      <c r="C8" s="29">
        <v>4589.87</v>
      </c>
      <c r="D8" s="29">
        <f>Expenditure!R59-'External Audit Form'!D6</f>
        <v>8645.6999999999971</v>
      </c>
      <c r="E8" s="27">
        <f t="shared" si="0"/>
        <v>0.8836481207528748</v>
      </c>
      <c r="F8" s="29">
        <v>8646</v>
      </c>
      <c r="G8" s="2">
        <f>D8+D6</f>
        <v>12545.189999999997</v>
      </c>
      <c r="H8" s="2">
        <v>4590</v>
      </c>
      <c r="I8" s="2"/>
      <c r="K8" s="2"/>
    </row>
    <row r="9" spans="1:11" x14ac:dyDescent="0.3">
      <c r="A9" s="24">
        <v>7</v>
      </c>
      <c r="B9" s="23" t="s">
        <v>74</v>
      </c>
      <c r="C9" s="29">
        <v>6075.5699999999988</v>
      </c>
      <c r="D9" s="29">
        <f>D3+D4+D5-D6-D8</f>
        <v>5916.3300000000036</v>
      </c>
      <c r="E9" s="27">
        <f t="shared" si="0"/>
        <v>-2.6209886479786303E-2</v>
      </c>
      <c r="F9" s="29">
        <v>5916</v>
      </c>
      <c r="G9" s="2">
        <f>D3+G5-G8</f>
        <v>5916.3300000000036</v>
      </c>
      <c r="H9" s="11">
        <v>6076</v>
      </c>
      <c r="I9" s="11"/>
      <c r="K9" s="2"/>
    </row>
    <row r="10" spans="1:11" ht="28.8" x14ac:dyDescent="0.3">
      <c r="A10" s="24">
        <v>8</v>
      </c>
      <c r="B10" s="23" t="s">
        <v>75</v>
      </c>
      <c r="C10" s="29">
        <v>0</v>
      </c>
      <c r="D10" s="29">
        <v>5916.33</v>
      </c>
      <c r="E10" s="27"/>
      <c r="F10" s="29">
        <v>5916</v>
      </c>
      <c r="H10" s="11"/>
    </row>
    <row r="11" spans="1:11" ht="43.2" x14ac:dyDescent="0.3">
      <c r="A11" s="24">
        <v>9</v>
      </c>
      <c r="B11" s="23" t="s">
        <v>76</v>
      </c>
      <c r="C11" s="29">
        <v>11786</v>
      </c>
      <c r="D11" s="29">
        <f>'Asset Register'!C19</f>
        <v>12566</v>
      </c>
      <c r="E11" s="27">
        <f t="shared" ref="E11" si="1">(C11-D11)/C11</f>
        <v>-6.6180213812998476E-2</v>
      </c>
      <c r="F11" s="29">
        <f>'Asset Register'!C19</f>
        <v>12566</v>
      </c>
      <c r="H11" s="29">
        <v>11786</v>
      </c>
    </row>
    <row r="12" spans="1:11" x14ac:dyDescent="0.3">
      <c r="A12" s="24">
        <v>10</v>
      </c>
      <c r="B12" s="23" t="s">
        <v>77</v>
      </c>
      <c r="C12" s="25">
        <v>0</v>
      </c>
      <c r="D12" s="25">
        <v>0</v>
      </c>
      <c r="E12" s="27">
        <v>0</v>
      </c>
      <c r="F12">
        <v>0</v>
      </c>
    </row>
    <row r="13" spans="1:11" x14ac:dyDescent="0.3">
      <c r="D13" s="37"/>
    </row>
    <row r="14" spans="1:11" x14ac:dyDescent="0.3">
      <c r="G14" s="38"/>
    </row>
    <row r="15" spans="1:11" x14ac:dyDescent="0.3">
      <c r="D15" s="32"/>
    </row>
  </sheetData>
  <mergeCells count="1">
    <mergeCell ref="F1:H1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36"/>
  <sheetViews>
    <sheetView workbookViewId="0">
      <selection activeCell="M9" sqref="M9"/>
    </sheetView>
  </sheetViews>
  <sheetFormatPr defaultRowHeight="14.4" x14ac:dyDescent="0.3"/>
  <cols>
    <col min="2" max="2" width="30.44140625" customWidth="1"/>
    <col min="3" max="3" width="13.44140625" customWidth="1"/>
    <col min="4" max="5" width="10.5546875" customWidth="1"/>
    <col min="6" max="13" width="12.6640625" customWidth="1"/>
    <col min="14" max="14" width="30" customWidth="1"/>
    <col min="15" max="15" width="10.5546875" bestFit="1" customWidth="1"/>
  </cols>
  <sheetData>
    <row r="2" spans="2:14" x14ac:dyDescent="0.3">
      <c r="B2" s="3" t="s">
        <v>114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x14ac:dyDescent="0.3">
      <c r="B3" s="3"/>
      <c r="C3" s="3" t="s">
        <v>96</v>
      </c>
      <c r="D3" s="3" t="s">
        <v>81</v>
      </c>
      <c r="E3" s="3" t="s">
        <v>122</v>
      </c>
      <c r="F3" s="3" t="s">
        <v>135</v>
      </c>
      <c r="G3" s="3" t="s">
        <v>149</v>
      </c>
      <c r="H3" s="3" t="s">
        <v>158</v>
      </c>
      <c r="I3" s="3" t="s">
        <v>167</v>
      </c>
      <c r="J3" s="3" t="s">
        <v>171</v>
      </c>
      <c r="K3" s="3" t="s">
        <v>178</v>
      </c>
      <c r="L3" s="3" t="s">
        <v>184</v>
      </c>
      <c r="M3" s="3" t="s">
        <v>209</v>
      </c>
      <c r="N3" s="3" t="s">
        <v>59</v>
      </c>
    </row>
    <row r="4" spans="2:14" x14ac:dyDescent="0.3">
      <c r="B4" t="s">
        <v>80</v>
      </c>
      <c r="C4" s="2"/>
      <c r="D4" s="2">
        <v>583</v>
      </c>
      <c r="E4" s="2">
        <v>0</v>
      </c>
      <c r="F4" s="2"/>
      <c r="G4" s="2"/>
      <c r="H4" s="2"/>
      <c r="I4" s="2"/>
      <c r="J4" s="2"/>
      <c r="N4" t="s">
        <v>98</v>
      </c>
    </row>
    <row r="5" spans="2:14" x14ac:dyDescent="0.3">
      <c r="B5" t="s">
        <v>24</v>
      </c>
      <c r="C5" s="2">
        <v>63.29</v>
      </c>
      <c r="D5" s="2">
        <v>55.31</v>
      </c>
      <c r="E5" s="2">
        <v>553.66999999999996</v>
      </c>
      <c r="F5" s="2">
        <v>112.76</v>
      </c>
      <c r="G5" s="2">
        <v>164.1</v>
      </c>
      <c r="H5" s="2">
        <v>252.83</v>
      </c>
      <c r="I5" s="2">
        <v>109.17</v>
      </c>
      <c r="J5" s="2">
        <v>251.64</v>
      </c>
      <c r="K5" s="2">
        <v>1386.06</v>
      </c>
      <c r="L5" s="2">
        <v>1326.94</v>
      </c>
      <c r="M5" s="2">
        <f>Income!I2</f>
        <v>477.04</v>
      </c>
    </row>
    <row r="6" spans="2:14" x14ac:dyDescent="0.3">
      <c r="B6" t="s">
        <v>86</v>
      </c>
      <c r="C6" s="2"/>
      <c r="D6" s="2">
        <v>600</v>
      </c>
      <c r="E6" s="2">
        <v>0</v>
      </c>
      <c r="F6" s="2"/>
      <c r="G6" s="2"/>
      <c r="H6" s="2"/>
      <c r="I6" s="2">
        <v>4865</v>
      </c>
      <c r="J6" s="2">
        <v>944</v>
      </c>
      <c r="K6" s="2">
        <v>23.4</v>
      </c>
      <c r="L6" s="2"/>
      <c r="M6" s="2"/>
      <c r="N6" t="s">
        <v>98</v>
      </c>
    </row>
    <row r="7" spans="2:14" x14ac:dyDescent="0.3">
      <c r="B7" t="s">
        <v>85</v>
      </c>
      <c r="C7" s="2"/>
      <c r="D7" s="2">
        <v>1500</v>
      </c>
      <c r="E7" s="2">
        <v>0</v>
      </c>
      <c r="F7" s="2"/>
      <c r="G7" s="2"/>
      <c r="H7" s="2"/>
      <c r="I7" s="2"/>
      <c r="J7" s="2"/>
      <c r="M7" s="2">
        <f>Income!G8</f>
        <v>1000</v>
      </c>
      <c r="N7" t="s">
        <v>98</v>
      </c>
    </row>
    <row r="8" spans="2:14" x14ac:dyDescent="0.3">
      <c r="B8" t="s">
        <v>95</v>
      </c>
      <c r="C8" s="2">
        <v>330.94</v>
      </c>
      <c r="D8" s="2">
        <v>330.94</v>
      </c>
      <c r="E8" s="2">
        <v>330.94</v>
      </c>
      <c r="F8" s="2">
        <v>330.94</v>
      </c>
      <c r="G8" s="2">
        <v>400.46999999999997</v>
      </c>
      <c r="H8" s="2">
        <f>Income!F10</f>
        <v>4201.38</v>
      </c>
      <c r="I8" s="2">
        <v>400.46999999999997</v>
      </c>
      <c r="J8" s="2">
        <v>409.74</v>
      </c>
      <c r="K8" s="2">
        <v>466.41999999999996</v>
      </c>
      <c r="L8" s="2">
        <v>604.20000000000005</v>
      </c>
      <c r="M8" s="2">
        <f>Income!F5+Income!F7</f>
        <v>401.38</v>
      </c>
    </row>
    <row r="9" spans="2:14" x14ac:dyDescent="0.3">
      <c r="B9" t="s">
        <v>90</v>
      </c>
      <c r="C9" s="2"/>
      <c r="D9" s="2">
        <v>780</v>
      </c>
      <c r="E9" s="2">
        <v>2460</v>
      </c>
      <c r="F9" s="2"/>
      <c r="G9" s="2"/>
      <c r="H9" s="2">
        <v>2500</v>
      </c>
      <c r="I9" s="2"/>
      <c r="J9" s="2"/>
      <c r="K9" s="2">
        <v>3675</v>
      </c>
      <c r="L9" s="2"/>
      <c r="M9" s="2"/>
      <c r="N9" t="s">
        <v>132</v>
      </c>
    </row>
    <row r="10" spans="2:14" x14ac:dyDescent="0.3">
      <c r="B10" t="s">
        <v>93</v>
      </c>
      <c r="C10" s="2"/>
      <c r="D10" s="2">
        <v>2000</v>
      </c>
      <c r="E10" s="2">
        <v>0</v>
      </c>
      <c r="F10" s="2"/>
      <c r="G10" s="2"/>
      <c r="H10" s="2"/>
      <c r="I10" s="2"/>
      <c r="J10" s="2">
        <v>1500</v>
      </c>
      <c r="N10" t="s">
        <v>98</v>
      </c>
    </row>
    <row r="11" spans="2:14" x14ac:dyDescent="0.3">
      <c r="B11" t="s">
        <v>97</v>
      </c>
      <c r="C11" s="2">
        <v>150</v>
      </c>
      <c r="D11" s="2">
        <v>0</v>
      </c>
      <c r="E11" s="2">
        <v>0</v>
      </c>
      <c r="F11" s="2"/>
      <c r="G11" s="2"/>
      <c r="H11" s="2"/>
      <c r="I11" s="2"/>
      <c r="J11" s="2"/>
    </row>
    <row r="12" spans="2:14" x14ac:dyDescent="0.3">
      <c r="B12" t="s">
        <v>129</v>
      </c>
      <c r="C12" s="2"/>
      <c r="D12" s="2"/>
      <c r="E12" s="2">
        <v>972</v>
      </c>
      <c r="F12" s="2"/>
      <c r="G12" s="2"/>
      <c r="H12" s="2"/>
      <c r="I12" s="2"/>
      <c r="J12" s="2"/>
      <c r="N12" t="s">
        <v>98</v>
      </c>
    </row>
    <row r="13" spans="2:14" x14ac:dyDescent="0.3">
      <c r="B13" t="s">
        <v>133</v>
      </c>
      <c r="C13" s="2"/>
      <c r="D13" s="2"/>
      <c r="E13" s="2">
        <v>33.75</v>
      </c>
      <c r="F13" s="2"/>
      <c r="G13" s="2"/>
      <c r="H13" s="2"/>
      <c r="I13" s="2"/>
      <c r="J13" s="2"/>
    </row>
    <row r="14" spans="2:14" x14ac:dyDescent="0.3">
      <c r="B14" t="s">
        <v>137</v>
      </c>
      <c r="C14" s="2"/>
      <c r="D14" s="2"/>
      <c r="E14" s="2"/>
      <c r="F14" s="2">
        <v>250</v>
      </c>
      <c r="G14" s="2"/>
      <c r="H14" s="2"/>
      <c r="I14" s="2"/>
      <c r="J14" s="2"/>
      <c r="N14" t="s">
        <v>98</v>
      </c>
    </row>
    <row r="15" spans="2:14" x14ac:dyDescent="0.3">
      <c r="B15" t="s">
        <v>156</v>
      </c>
      <c r="C15" s="2"/>
      <c r="D15" s="2"/>
      <c r="E15" s="2"/>
      <c r="F15" s="2"/>
      <c r="G15" s="2">
        <v>604.27</v>
      </c>
      <c r="H15" s="2">
        <v>631.91999999999996</v>
      </c>
      <c r="I15" s="2">
        <v>631.92000000000007</v>
      </c>
      <c r="J15" s="2">
        <v>1101.9000000000001</v>
      </c>
      <c r="L15" s="2">
        <v>819.39</v>
      </c>
      <c r="M15" s="2">
        <f>Income!G5+Income!G6</f>
        <v>167.53</v>
      </c>
    </row>
    <row r="16" spans="2:14" x14ac:dyDescent="0.3">
      <c r="B16" t="s">
        <v>145</v>
      </c>
      <c r="C16" s="2"/>
      <c r="D16" s="2"/>
      <c r="E16" s="2"/>
      <c r="F16" s="2">
        <v>23507</v>
      </c>
      <c r="G16" s="2"/>
      <c r="H16" s="2"/>
      <c r="I16" s="2"/>
      <c r="J16" s="2"/>
      <c r="N16" t="s">
        <v>98</v>
      </c>
    </row>
    <row r="17" spans="2:14" x14ac:dyDescent="0.3">
      <c r="B17" t="s">
        <v>181</v>
      </c>
      <c r="C17" s="2"/>
      <c r="D17" s="2"/>
      <c r="E17" s="2"/>
      <c r="F17" s="2"/>
      <c r="G17" s="2"/>
      <c r="H17" s="2"/>
      <c r="I17" s="2"/>
      <c r="J17" s="2"/>
      <c r="K17" s="2">
        <v>5800</v>
      </c>
      <c r="L17" s="2"/>
      <c r="M17" s="2"/>
      <c r="N17" t="s">
        <v>98</v>
      </c>
    </row>
    <row r="18" spans="2:14" x14ac:dyDescent="0.3">
      <c r="B18" t="s">
        <v>187</v>
      </c>
      <c r="C18" s="2"/>
      <c r="D18" s="2"/>
      <c r="E18" s="2"/>
      <c r="F18" s="2"/>
      <c r="G18" s="2"/>
      <c r="H18" s="2"/>
      <c r="I18" s="2"/>
      <c r="J18" s="2">
        <v>100</v>
      </c>
      <c r="L18">
        <v>0</v>
      </c>
    </row>
    <row r="19" spans="2:14" x14ac:dyDescent="0.3">
      <c r="B19" t="s">
        <v>191</v>
      </c>
      <c r="C19" s="2"/>
      <c r="D19" s="2"/>
      <c r="E19" s="2"/>
      <c r="F19" s="2"/>
      <c r="G19" s="2"/>
      <c r="H19" s="2"/>
      <c r="I19" s="2"/>
      <c r="J19" s="2"/>
      <c r="L19" s="2">
        <v>548</v>
      </c>
      <c r="M19" s="2"/>
    </row>
    <row r="20" spans="2:14" x14ac:dyDescent="0.3">
      <c r="B20" t="s">
        <v>229</v>
      </c>
      <c r="C20" s="2"/>
      <c r="D20" s="2"/>
      <c r="E20" s="2"/>
      <c r="F20" s="2"/>
      <c r="G20" s="2"/>
      <c r="H20" s="2"/>
      <c r="I20" s="2"/>
      <c r="J20" s="2"/>
      <c r="L20" s="2"/>
      <c r="M20" s="2">
        <f>Income!I4</f>
        <v>3800</v>
      </c>
      <c r="N20" t="s">
        <v>98</v>
      </c>
    </row>
    <row r="21" spans="2:14" x14ac:dyDescent="0.3">
      <c r="B21" t="s">
        <v>274</v>
      </c>
      <c r="C21" s="2"/>
      <c r="D21" s="2"/>
      <c r="E21" s="2"/>
      <c r="F21" s="2"/>
      <c r="G21" s="2"/>
      <c r="H21" s="2"/>
      <c r="I21" s="2"/>
      <c r="J21" s="2"/>
      <c r="L21" s="2"/>
      <c r="M21" s="2">
        <f>Income!I9</f>
        <v>1440</v>
      </c>
    </row>
    <row r="22" spans="2:14" x14ac:dyDescent="0.3">
      <c r="C22" s="5">
        <f>SUM(C4:C20)</f>
        <v>544.23</v>
      </c>
      <c r="D22" s="5">
        <f t="shared" ref="D22:L22" si="0">SUM(D4:D20)</f>
        <v>5849.25</v>
      </c>
      <c r="E22" s="5">
        <f t="shared" si="0"/>
        <v>4350.3599999999997</v>
      </c>
      <c r="F22" s="5">
        <f t="shared" si="0"/>
        <v>24200.7</v>
      </c>
      <c r="G22" s="5">
        <f t="shared" si="0"/>
        <v>1168.8399999999999</v>
      </c>
      <c r="H22" s="5">
        <f t="shared" si="0"/>
        <v>7586.13</v>
      </c>
      <c r="I22" s="5">
        <f t="shared" si="0"/>
        <v>6006.56</v>
      </c>
      <c r="J22" s="5">
        <f t="shared" si="0"/>
        <v>4307.2800000000007</v>
      </c>
      <c r="K22" s="5">
        <f t="shared" si="0"/>
        <v>11350.880000000001</v>
      </c>
      <c r="L22" s="5">
        <f t="shared" si="0"/>
        <v>3298.53</v>
      </c>
      <c r="M22" s="5">
        <f>SUM(M4:M21)</f>
        <v>7285.95</v>
      </c>
    </row>
    <row r="24" spans="2:14" x14ac:dyDescent="0.3">
      <c r="I24" s="2"/>
      <c r="J24" s="2"/>
    </row>
    <row r="25" spans="2:14" x14ac:dyDescent="0.3">
      <c r="I25" s="2"/>
      <c r="J25" s="2"/>
    </row>
    <row r="26" spans="2:14" x14ac:dyDescent="0.3">
      <c r="I26" s="2"/>
      <c r="J26" s="2"/>
    </row>
    <row r="27" spans="2:14" x14ac:dyDescent="0.3">
      <c r="I27" s="2"/>
      <c r="J27" s="2"/>
    </row>
    <row r="28" spans="2:14" x14ac:dyDescent="0.3">
      <c r="I28" s="2"/>
      <c r="J28" s="2"/>
    </row>
    <row r="29" spans="2:14" x14ac:dyDescent="0.3">
      <c r="I29" s="2"/>
      <c r="J29" s="2"/>
    </row>
    <row r="30" spans="2:14" x14ac:dyDescent="0.3">
      <c r="I30" s="2"/>
      <c r="J30" s="2"/>
    </row>
    <row r="31" spans="2:14" x14ac:dyDescent="0.3">
      <c r="I31" s="2"/>
      <c r="J31" s="2"/>
    </row>
    <row r="32" spans="2:14" x14ac:dyDescent="0.3">
      <c r="I32" s="2"/>
      <c r="J32" s="2"/>
    </row>
    <row r="33" spans="9:10" x14ac:dyDescent="0.3">
      <c r="I33" s="2"/>
      <c r="J33" s="2"/>
    </row>
    <row r="34" spans="9:10" x14ac:dyDescent="0.3">
      <c r="I34" s="2"/>
      <c r="J34" s="2"/>
    </row>
    <row r="35" spans="9:10" x14ac:dyDescent="0.3">
      <c r="I35" s="2"/>
      <c r="J35" s="2"/>
    </row>
    <row r="36" spans="9:10" x14ac:dyDescent="0.3">
      <c r="I36" s="2"/>
      <c r="J36" s="2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M9"/>
  <sheetViews>
    <sheetView workbookViewId="0">
      <selection activeCell="M5" sqref="M5"/>
    </sheetView>
  </sheetViews>
  <sheetFormatPr defaultRowHeight="14.4" x14ac:dyDescent="0.3"/>
  <cols>
    <col min="2" max="2" width="30.33203125" customWidth="1"/>
    <col min="3" max="3" width="10.88671875" customWidth="1"/>
    <col min="4" max="5" width="10.5546875" bestFit="1" customWidth="1"/>
    <col min="6" max="6" width="10.5546875" customWidth="1"/>
    <col min="7" max="7" width="11.6640625" customWidth="1"/>
    <col min="8" max="8" width="10.88671875" customWidth="1"/>
    <col min="9" max="9" width="10.44140625" customWidth="1"/>
    <col min="10" max="10" width="11.44140625" customWidth="1"/>
    <col min="11" max="11" width="11.33203125" customWidth="1"/>
    <col min="12" max="13" width="10.88671875" customWidth="1"/>
  </cols>
  <sheetData>
    <row r="1" spans="2:13" x14ac:dyDescent="0.3">
      <c r="B1" s="3" t="s">
        <v>115</v>
      </c>
      <c r="C1" s="3"/>
      <c r="D1" s="3"/>
      <c r="E1" s="3"/>
      <c r="F1" s="3"/>
      <c r="G1" s="3"/>
    </row>
    <row r="2" spans="2:13" x14ac:dyDescent="0.3">
      <c r="B2" s="3"/>
      <c r="C2" s="3" t="s">
        <v>64</v>
      </c>
      <c r="D2" s="3" t="s">
        <v>81</v>
      </c>
      <c r="E2" s="3" t="s">
        <v>122</v>
      </c>
      <c r="F2" s="3" t="s">
        <v>135</v>
      </c>
      <c r="G2" s="3" t="s">
        <v>149</v>
      </c>
      <c r="H2" s="3" t="s">
        <v>158</v>
      </c>
      <c r="I2" s="3" t="s">
        <v>167</v>
      </c>
      <c r="J2" s="3" t="s">
        <v>171</v>
      </c>
      <c r="K2" s="3" t="s">
        <v>178</v>
      </c>
      <c r="L2" s="3" t="s">
        <v>184</v>
      </c>
      <c r="M2" s="3" t="s">
        <v>209</v>
      </c>
    </row>
    <row r="3" spans="2:13" x14ac:dyDescent="0.3">
      <c r="B3" t="s">
        <v>106</v>
      </c>
      <c r="C3" s="2">
        <v>1808.64</v>
      </c>
      <c r="D3" s="2">
        <v>1808.64</v>
      </c>
      <c r="E3" s="2">
        <v>1814.6000000000001</v>
      </c>
      <c r="F3" s="2">
        <v>1849.6499999999996</v>
      </c>
      <c r="G3" s="2">
        <v>1878.2000000000003</v>
      </c>
      <c r="H3" s="2">
        <v>1900.2099999999998</v>
      </c>
      <c r="I3" s="2">
        <v>1986.2</v>
      </c>
      <c r="J3" s="2">
        <v>2190.2399999999998</v>
      </c>
      <c r="K3" s="2">
        <v>2435.84</v>
      </c>
      <c r="L3" s="2">
        <v>2550.0700000000002</v>
      </c>
      <c r="M3" s="2">
        <f>Expenditure!F59</f>
        <v>2617.64</v>
      </c>
    </row>
    <row r="4" spans="2:13" x14ac:dyDescent="0.3">
      <c r="B4" t="s">
        <v>105</v>
      </c>
      <c r="C4" s="2">
        <v>0</v>
      </c>
      <c r="D4" s="2">
        <v>350</v>
      </c>
      <c r="E4" s="2">
        <v>562.49999999999977</v>
      </c>
      <c r="F4" s="2">
        <v>656.50000000000011</v>
      </c>
      <c r="G4" s="2">
        <v>674.00000000000011</v>
      </c>
      <c r="H4" s="2">
        <v>709.85</v>
      </c>
      <c r="I4" s="2">
        <v>733.48000000000013</v>
      </c>
      <c r="J4" s="2">
        <v>794.55</v>
      </c>
      <c r="K4" s="2">
        <v>1100.18</v>
      </c>
      <c r="L4" s="2">
        <v>1228.9100000000001</v>
      </c>
      <c r="M4" s="2">
        <f>Expenditure!N59-Expenditure!N15</f>
        <v>1281.8499999999999</v>
      </c>
    </row>
    <row r="5" spans="2:13" x14ac:dyDescent="0.3">
      <c r="C5" s="5">
        <v>1808.64</v>
      </c>
      <c r="D5" s="5">
        <v>2158.6400000000003</v>
      </c>
      <c r="E5" s="5">
        <v>2377.1</v>
      </c>
      <c r="F5" s="5">
        <f>SUM(F3:F4)</f>
        <v>2506.1499999999996</v>
      </c>
      <c r="G5" s="5">
        <f>SUM(G3:G4)</f>
        <v>2552.2000000000003</v>
      </c>
      <c r="H5" s="5">
        <v>2610.06</v>
      </c>
      <c r="I5" s="5">
        <v>2719.6800000000003</v>
      </c>
      <c r="J5" s="5">
        <v>2984.79</v>
      </c>
      <c r="K5" s="5">
        <f>SUM(K3:K4)</f>
        <v>3536.0200000000004</v>
      </c>
      <c r="L5" s="5">
        <v>3778.9800000000005</v>
      </c>
      <c r="M5" s="5">
        <f>SUM(M3:M4)</f>
        <v>3899.49</v>
      </c>
    </row>
    <row r="7" spans="2:13" x14ac:dyDescent="0.3">
      <c r="I7" s="2"/>
    </row>
    <row r="8" spans="2:13" x14ac:dyDescent="0.3">
      <c r="I8" s="2"/>
    </row>
    <row r="9" spans="2:13" x14ac:dyDescent="0.3">
      <c r="I9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M56"/>
  <sheetViews>
    <sheetView workbookViewId="0">
      <selection activeCell="M20" sqref="M20"/>
    </sheetView>
  </sheetViews>
  <sheetFormatPr defaultRowHeight="14.4" x14ac:dyDescent="0.3"/>
  <cols>
    <col min="2" max="2" width="31.6640625" customWidth="1"/>
    <col min="3" max="3" width="11.33203125" customWidth="1"/>
    <col min="4" max="4" width="10.5546875" bestFit="1" customWidth="1"/>
    <col min="5" max="6" width="10.5546875" customWidth="1"/>
    <col min="7" max="7" width="11.44140625" customWidth="1"/>
    <col min="8" max="8" width="10.5546875" bestFit="1" customWidth="1"/>
    <col min="9" max="9" width="10.33203125" customWidth="1"/>
    <col min="10" max="10" width="11.88671875" customWidth="1"/>
    <col min="11" max="11" width="10.5546875" bestFit="1" customWidth="1"/>
    <col min="12" max="12" width="11.5546875" bestFit="1" customWidth="1"/>
    <col min="13" max="13" width="10.88671875" customWidth="1"/>
  </cols>
  <sheetData>
    <row r="1" spans="2:13" x14ac:dyDescent="0.3">
      <c r="B1" s="3" t="s">
        <v>116</v>
      </c>
      <c r="C1" s="3"/>
      <c r="D1" s="3"/>
      <c r="E1" s="3"/>
      <c r="F1" s="3"/>
    </row>
    <row r="2" spans="2:13" x14ac:dyDescent="0.3">
      <c r="B2" s="3"/>
      <c r="C2" s="3" t="s">
        <v>64</v>
      </c>
      <c r="D2" s="3" t="s">
        <v>81</v>
      </c>
      <c r="E2" s="3" t="s">
        <v>122</v>
      </c>
      <c r="F2" s="3" t="s">
        <v>135</v>
      </c>
      <c r="G2" s="3" t="s">
        <v>149</v>
      </c>
      <c r="H2" s="3" t="s">
        <v>158</v>
      </c>
      <c r="I2" s="3" t="s">
        <v>167</v>
      </c>
      <c r="J2" s="3" t="s">
        <v>171</v>
      </c>
      <c r="K2" s="3" t="s">
        <v>178</v>
      </c>
      <c r="L2" s="3" t="s">
        <v>184</v>
      </c>
      <c r="M2" s="3" t="s">
        <v>209</v>
      </c>
    </row>
    <row r="3" spans="2:13" x14ac:dyDescent="0.3">
      <c r="B3" t="s">
        <v>99</v>
      </c>
      <c r="C3" s="2">
        <v>65.28</v>
      </c>
      <c r="D3" s="2">
        <v>0</v>
      </c>
      <c r="E3" s="2">
        <v>0</v>
      </c>
      <c r="F3" s="2"/>
      <c r="G3" s="2">
        <v>138.30000000000001</v>
      </c>
      <c r="K3" s="2">
        <v>98.75</v>
      </c>
      <c r="M3" s="2">
        <f>'Budget Analysis'!D14</f>
        <v>0</v>
      </c>
    </row>
    <row r="4" spans="2:13" x14ac:dyDescent="0.3">
      <c r="B4" t="s">
        <v>26</v>
      </c>
      <c r="C4" s="2">
        <v>58.25</v>
      </c>
      <c r="D4" s="2">
        <v>60.45</v>
      </c>
      <c r="E4" s="2">
        <v>61.75</v>
      </c>
      <c r="F4" s="2">
        <v>62.71</v>
      </c>
      <c r="G4" s="2">
        <v>63.74</v>
      </c>
      <c r="H4" s="2">
        <v>66.72</v>
      </c>
      <c r="I4" s="2">
        <v>68.2</v>
      </c>
      <c r="J4" s="2">
        <v>69.03</v>
      </c>
      <c r="K4" s="2">
        <v>70.94</v>
      </c>
      <c r="L4" s="2">
        <v>73.22</v>
      </c>
      <c r="M4" s="2">
        <f>'Budget Analysis'!D5</f>
        <v>76.540000000000006</v>
      </c>
    </row>
    <row r="5" spans="2:13" x14ac:dyDescent="0.3">
      <c r="B5" t="s">
        <v>27</v>
      </c>
      <c r="C5" s="2">
        <v>84</v>
      </c>
      <c r="D5" s="2">
        <v>88</v>
      </c>
      <c r="E5" s="2">
        <v>136.86000000000001</v>
      </c>
      <c r="F5" s="2">
        <v>98</v>
      </c>
      <c r="G5" s="2">
        <v>425</v>
      </c>
      <c r="H5" s="2">
        <v>305</v>
      </c>
      <c r="I5" s="2">
        <v>158</v>
      </c>
      <c r="J5" s="2">
        <v>161</v>
      </c>
      <c r="K5" s="2">
        <v>213</v>
      </c>
      <c r="L5" s="2">
        <v>223</v>
      </c>
      <c r="M5" s="2">
        <f>'Budget Analysis'!D6</f>
        <v>183</v>
      </c>
    </row>
    <row r="6" spans="2:13" x14ac:dyDescent="0.3">
      <c r="B6" t="s">
        <v>28</v>
      </c>
      <c r="C6" s="2">
        <v>378.29</v>
      </c>
      <c r="D6" s="2">
        <v>339.98</v>
      </c>
      <c r="E6" s="2">
        <v>347.74</v>
      </c>
      <c r="F6" s="2">
        <v>303.38</v>
      </c>
      <c r="G6" s="2">
        <v>314.52999999999997</v>
      </c>
      <c r="H6" s="2">
        <v>317.38</v>
      </c>
      <c r="I6" s="2">
        <v>320.77999999999997</v>
      </c>
      <c r="J6" s="2">
        <v>354.24</v>
      </c>
      <c r="K6" s="2">
        <v>354.89</v>
      </c>
      <c r="L6" s="2">
        <v>378.46</v>
      </c>
      <c r="M6" s="2">
        <f>Expenditure!J59</f>
        <v>479.87</v>
      </c>
    </row>
    <row r="7" spans="2:13" x14ac:dyDescent="0.3">
      <c r="B7" t="s">
        <v>29</v>
      </c>
      <c r="C7" s="2">
        <v>0</v>
      </c>
      <c r="D7" s="2">
        <v>250</v>
      </c>
      <c r="E7" s="2">
        <v>275</v>
      </c>
      <c r="F7" s="2">
        <v>350</v>
      </c>
      <c r="G7" s="2">
        <v>349.99999999999994</v>
      </c>
      <c r="H7" s="2">
        <v>350</v>
      </c>
      <c r="I7" s="2">
        <v>350</v>
      </c>
      <c r="J7" s="2">
        <v>360</v>
      </c>
      <c r="K7" s="2">
        <v>420</v>
      </c>
      <c r="L7" s="2">
        <v>510</v>
      </c>
      <c r="M7" s="2">
        <f>Expenditure!K59</f>
        <v>4263.5</v>
      </c>
    </row>
    <row r="8" spans="2:13" x14ac:dyDescent="0.3">
      <c r="B8" t="s">
        <v>100</v>
      </c>
      <c r="C8" s="2">
        <v>35</v>
      </c>
      <c r="D8" s="2">
        <v>35</v>
      </c>
      <c r="E8" s="2">
        <v>35</v>
      </c>
      <c r="F8" s="2">
        <v>40</v>
      </c>
      <c r="G8" s="2">
        <v>40</v>
      </c>
      <c r="H8" s="2">
        <v>40</v>
      </c>
      <c r="I8" s="2">
        <v>40</v>
      </c>
      <c r="J8" s="2">
        <v>40</v>
      </c>
      <c r="K8" s="2">
        <v>40</v>
      </c>
      <c r="L8" s="2">
        <v>40</v>
      </c>
      <c r="M8" s="2">
        <f>'Budget Analysis'!D9</f>
        <v>104</v>
      </c>
    </row>
    <row r="9" spans="2:13" x14ac:dyDescent="0.3">
      <c r="B9" t="s">
        <v>101</v>
      </c>
      <c r="C9" s="2">
        <v>0</v>
      </c>
      <c r="D9" s="2">
        <v>406.96999999999997</v>
      </c>
      <c r="E9" s="2">
        <v>79.16</v>
      </c>
      <c r="F9" s="2">
        <v>0</v>
      </c>
      <c r="G9" s="2">
        <v>74.989999999999995</v>
      </c>
      <c r="H9" s="2">
        <v>74.989999999999995</v>
      </c>
      <c r="I9" s="2"/>
      <c r="J9" s="2">
        <v>83.32</v>
      </c>
    </row>
    <row r="10" spans="2:13" x14ac:dyDescent="0.3">
      <c r="B10" t="s">
        <v>102</v>
      </c>
      <c r="C10" s="2">
        <v>0</v>
      </c>
      <c r="D10" s="2">
        <v>1115.4000000000001</v>
      </c>
      <c r="E10" s="2">
        <v>0</v>
      </c>
      <c r="F10" s="2">
        <v>0</v>
      </c>
    </row>
    <row r="11" spans="2:13" x14ac:dyDescent="0.3">
      <c r="B11" t="s">
        <v>103</v>
      </c>
      <c r="C11" s="2">
        <v>0</v>
      </c>
      <c r="D11" s="2">
        <v>600</v>
      </c>
      <c r="E11" s="2">
        <v>0</v>
      </c>
      <c r="F11" s="2">
        <v>0</v>
      </c>
      <c r="G11" s="2">
        <v>41.67</v>
      </c>
      <c r="J11" s="2">
        <v>5372.369999999999</v>
      </c>
    </row>
    <row r="12" spans="2:13" x14ac:dyDescent="0.3">
      <c r="B12" t="s">
        <v>104</v>
      </c>
      <c r="C12" s="2">
        <v>0</v>
      </c>
      <c r="D12" s="2">
        <v>166.42</v>
      </c>
      <c r="E12" s="2">
        <v>86.440000000000282</v>
      </c>
      <c r="F12" s="2">
        <v>40.960000000000036</v>
      </c>
      <c r="G12" s="2">
        <v>26.630000000000003</v>
      </c>
      <c r="J12" s="2">
        <v>17.47</v>
      </c>
      <c r="K12" s="2">
        <v>18.97</v>
      </c>
      <c r="L12" s="2">
        <v>18.97</v>
      </c>
      <c r="M12" s="2">
        <f>Expenditure!N15</f>
        <v>18.97</v>
      </c>
    </row>
    <row r="13" spans="2:13" x14ac:dyDescent="0.3">
      <c r="B13" t="s">
        <v>93</v>
      </c>
      <c r="C13" s="2">
        <v>0</v>
      </c>
      <c r="D13" s="2">
        <v>1406</v>
      </c>
      <c r="E13" s="2">
        <v>180</v>
      </c>
      <c r="F13" s="2">
        <v>0</v>
      </c>
      <c r="J13" s="2">
        <v>1917.49</v>
      </c>
      <c r="K13" s="2">
        <v>90</v>
      </c>
      <c r="M13" s="2">
        <f>'Budget Analysis'!D17</f>
        <v>279.10000000000002</v>
      </c>
    </row>
    <row r="14" spans="2:13" x14ac:dyDescent="0.3">
      <c r="B14" t="s">
        <v>125</v>
      </c>
      <c r="C14" s="2">
        <v>0</v>
      </c>
      <c r="D14" s="2">
        <v>0</v>
      </c>
      <c r="E14" s="2">
        <v>189.97</v>
      </c>
      <c r="F14" s="2">
        <v>0</v>
      </c>
      <c r="G14" s="2">
        <v>35.416666666666664</v>
      </c>
    </row>
    <row r="15" spans="2:13" x14ac:dyDescent="0.3">
      <c r="B15" t="s">
        <v>30</v>
      </c>
      <c r="C15" s="2">
        <v>892.56999999999994</v>
      </c>
      <c r="D15" s="2">
        <v>746.56999999999971</v>
      </c>
      <c r="E15" s="2">
        <f>871.79-E18-E19</f>
        <v>514.79</v>
      </c>
      <c r="F15" s="2">
        <v>25</v>
      </c>
      <c r="I15" s="2">
        <v>456.17000000000007</v>
      </c>
      <c r="J15" s="2">
        <v>586.03</v>
      </c>
      <c r="K15" s="2">
        <v>120.91</v>
      </c>
      <c r="L15" s="2">
        <v>63.160000000000004</v>
      </c>
      <c r="M15" s="2">
        <f>'Budget Analysis'!D13</f>
        <v>338.67</v>
      </c>
    </row>
    <row r="16" spans="2:13" x14ac:dyDescent="0.3">
      <c r="B16" t="s">
        <v>33</v>
      </c>
      <c r="C16" s="2">
        <v>55.31</v>
      </c>
      <c r="D16" s="2">
        <v>553.66999999999996</v>
      </c>
      <c r="E16" s="2">
        <v>112.76000000000002</v>
      </c>
      <c r="F16" s="2">
        <v>164.10000000000002</v>
      </c>
      <c r="G16" s="2">
        <v>252.83333333333331</v>
      </c>
      <c r="J16" s="2">
        <v>1386.06</v>
      </c>
    </row>
    <row r="17" spans="2:13" x14ac:dyDescent="0.3">
      <c r="B17" t="s">
        <v>140</v>
      </c>
      <c r="C17" s="2"/>
      <c r="D17" s="2"/>
      <c r="E17" s="2">
        <v>370</v>
      </c>
      <c r="F17" s="2">
        <v>380</v>
      </c>
      <c r="G17" s="2">
        <v>380</v>
      </c>
      <c r="H17" s="2">
        <v>380</v>
      </c>
      <c r="I17" s="2">
        <v>400</v>
      </c>
      <c r="J17" s="2">
        <v>430</v>
      </c>
      <c r="K17" s="2">
        <v>450</v>
      </c>
      <c r="L17" s="2">
        <v>450</v>
      </c>
      <c r="M17" s="2">
        <f>'Budget Analysis'!D10</f>
        <v>550</v>
      </c>
    </row>
    <row r="18" spans="2:13" x14ac:dyDescent="0.3">
      <c r="B18" t="s">
        <v>139</v>
      </c>
      <c r="C18" s="2"/>
      <c r="D18" s="2"/>
      <c r="E18" s="2">
        <v>107</v>
      </c>
      <c r="F18" s="2">
        <v>164.17</v>
      </c>
      <c r="G18" s="2">
        <v>674.1</v>
      </c>
      <c r="H18" s="2">
        <v>115.84</v>
      </c>
      <c r="I18" s="2">
        <v>681.67</v>
      </c>
      <c r="J18" s="2">
        <v>1188.67</v>
      </c>
      <c r="K18" s="2">
        <v>97.83</v>
      </c>
      <c r="L18" s="2">
        <v>956.84999999999991</v>
      </c>
      <c r="M18" s="2">
        <f>Expenditure!O35+Expenditure!O39</f>
        <v>205.31</v>
      </c>
    </row>
    <row r="19" spans="2:13" x14ac:dyDescent="0.3">
      <c r="B19" t="s">
        <v>148</v>
      </c>
      <c r="C19" s="2"/>
      <c r="D19" s="2"/>
      <c r="E19" s="2">
        <v>250</v>
      </c>
      <c r="F19" s="2">
        <v>250</v>
      </c>
      <c r="G19" s="2">
        <v>626.95000000000005</v>
      </c>
      <c r="J19" s="2">
        <v>125</v>
      </c>
      <c r="K19" s="2">
        <v>175</v>
      </c>
      <c r="L19" s="2">
        <v>175</v>
      </c>
      <c r="M19" s="2">
        <f>'Budget Analysis'!D11</f>
        <v>150</v>
      </c>
    </row>
    <row r="20" spans="2:13" x14ac:dyDescent="0.3">
      <c r="B20" t="s">
        <v>138</v>
      </c>
      <c r="C20" s="2"/>
      <c r="D20" s="2"/>
      <c r="E20" s="2"/>
      <c r="F20" s="2">
        <v>100</v>
      </c>
    </row>
    <row r="21" spans="2:13" x14ac:dyDescent="0.3">
      <c r="B21" t="s">
        <v>147</v>
      </c>
      <c r="C21" s="2"/>
      <c r="D21" s="2"/>
      <c r="E21" s="2"/>
      <c r="F21" s="2">
        <v>208.33</v>
      </c>
    </row>
    <row r="22" spans="2:13" x14ac:dyDescent="0.3">
      <c r="B22" t="s">
        <v>157</v>
      </c>
      <c r="C22" s="2"/>
      <c r="D22" s="2"/>
      <c r="E22" s="2"/>
      <c r="F22" s="2">
        <v>250</v>
      </c>
      <c r="G22" s="2">
        <v>23507</v>
      </c>
      <c r="H22" s="2"/>
    </row>
    <row r="23" spans="2:13" x14ac:dyDescent="0.3">
      <c r="B23" t="s">
        <v>155</v>
      </c>
      <c r="C23" s="2"/>
      <c r="D23" s="2"/>
      <c r="E23" s="2"/>
      <c r="F23" s="2"/>
      <c r="G23" s="2">
        <v>50</v>
      </c>
      <c r="H23" s="2">
        <v>50</v>
      </c>
      <c r="I23" s="2">
        <v>86</v>
      </c>
      <c r="J23" s="2">
        <v>50</v>
      </c>
      <c r="K23" s="2">
        <v>218</v>
      </c>
      <c r="L23" s="2">
        <v>74.28</v>
      </c>
    </row>
    <row r="24" spans="2:13" x14ac:dyDescent="0.3">
      <c r="B24" t="s">
        <v>165</v>
      </c>
      <c r="C24" s="2"/>
      <c r="D24" s="2"/>
      <c r="E24" s="2"/>
      <c r="F24" s="2"/>
      <c r="G24" s="2"/>
      <c r="H24" s="2"/>
      <c r="I24" s="2">
        <v>68.400000000000006</v>
      </c>
      <c r="J24" s="2">
        <v>206.66</v>
      </c>
      <c r="K24" s="2">
        <v>162.13999999999999</v>
      </c>
      <c r="L24" s="2">
        <v>367.74</v>
      </c>
      <c r="M24" s="2">
        <f>'Budget Analysis'!D23</f>
        <v>387.43000000000006</v>
      </c>
    </row>
    <row r="25" spans="2:13" x14ac:dyDescent="0.3">
      <c r="B25" t="s">
        <v>130</v>
      </c>
      <c r="C25" s="2"/>
      <c r="D25" s="2"/>
      <c r="E25" s="2"/>
      <c r="F25" s="2">
        <v>284.69</v>
      </c>
      <c r="G25" s="2">
        <v>275</v>
      </c>
    </row>
    <row r="26" spans="2:13" x14ac:dyDescent="0.3">
      <c r="B26" t="s">
        <v>181</v>
      </c>
      <c r="C26" s="2"/>
      <c r="D26" s="2"/>
      <c r="E26" s="2"/>
      <c r="F26" s="2"/>
      <c r="G26" s="2"/>
      <c r="K26" s="2">
        <v>5971.9499999999989</v>
      </c>
      <c r="M26" s="2">
        <f>Expenditure!O13</f>
        <v>224.62</v>
      </c>
    </row>
    <row r="27" spans="2:13" x14ac:dyDescent="0.3">
      <c r="B27" t="s">
        <v>177</v>
      </c>
      <c r="C27" s="2"/>
      <c r="D27" s="2"/>
      <c r="E27" s="2"/>
      <c r="F27" s="2"/>
      <c r="G27" s="2"/>
      <c r="K27" s="2">
        <v>91.66</v>
      </c>
      <c r="L27" s="2">
        <v>109.99</v>
      </c>
      <c r="M27" s="2">
        <f>Expenditure!O9</f>
        <v>109.99</v>
      </c>
    </row>
    <row r="28" spans="2:13" x14ac:dyDescent="0.3">
      <c r="B28" t="s">
        <v>188</v>
      </c>
      <c r="C28" s="2"/>
      <c r="D28" s="2"/>
      <c r="E28" s="2"/>
      <c r="F28" s="2"/>
      <c r="G28" s="2"/>
      <c r="K28" s="2"/>
      <c r="L28" s="2">
        <v>170</v>
      </c>
    </row>
    <row r="29" spans="2:13" x14ac:dyDescent="0.3">
      <c r="B29" t="s">
        <v>247</v>
      </c>
      <c r="C29" s="2"/>
      <c r="D29" s="2"/>
      <c r="E29" s="2"/>
      <c r="F29" s="2"/>
      <c r="G29" s="2"/>
      <c r="K29" s="2"/>
      <c r="L29" s="2"/>
      <c r="M29" s="2">
        <f>Expenditure!O32+Expenditure!O33+Expenditure!O34+Expenditure!O50</f>
        <v>194.16</v>
      </c>
    </row>
    <row r="30" spans="2:13" x14ac:dyDescent="0.3">
      <c r="B30" t="s">
        <v>193</v>
      </c>
      <c r="C30" s="2"/>
      <c r="D30" s="2"/>
      <c r="E30" s="2"/>
      <c r="F30" s="2"/>
      <c r="G30" s="2"/>
      <c r="K30" s="2"/>
      <c r="L30" s="2">
        <v>542.16</v>
      </c>
    </row>
    <row r="31" spans="2:13" x14ac:dyDescent="0.3">
      <c r="C31" s="5">
        <f>SUM(C3:C30)</f>
        <v>1568.6999999999998</v>
      </c>
      <c r="D31" s="5">
        <f t="shared" ref="D31:K31" si="0">SUM(D3:D30)</f>
        <v>5768.46</v>
      </c>
      <c r="E31" s="5">
        <f t="shared" si="0"/>
        <v>2746.4700000000003</v>
      </c>
      <c r="F31" s="5">
        <f t="shared" si="0"/>
        <v>2721.34</v>
      </c>
      <c r="G31" s="5">
        <f t="shared" si="0"/>
        <v>27276.16</v>
      </c>
      <c r="H31" s="5">
        <f t="shared" si="0"/>
        <v>1699.9299999999998</v>
      </c>
      <c r="I31" s="5">
        <f t="shared" si="0"/>
        <v>2629.2200000000003</v>
      </c>
      <c r="J31" s="5">
        <f t="shared" si="0"/>
        <v>12347.34</v>
      </c>
      <c r="K31" s="5">
        <f t="shared" si="0"/>
        <v>8594.0399999999991</v>
      </c>
      <c r="L31" s="5">
        <v>4152.83</v>
      </c>
      <c r="M31" s="5">
        <f>SUM(M3:M30)</f>
        <v>7565.1600000000008</v>
      </c>
    </row>
    <row r="32" spans="2:13" x14ac:dyDescent="0.3">
      <c r="C32" s="2"/>
      <c r="D32" s="2"/>
      <c r="E32" s="2">
        <v>2376.4699999999998</v>
      </c>
      <c r="L32" s="2"/>
    </row>
    <row r="33" spans="2:12" x14ac:dyDescent="0.3">
      <c r="B33" t="s">
        <v>33</v>
      </c>
      <c r="L33" s="2">
        <f>Expenditure!Q59</f>
        <v>1080.54</v>
      </c>
    </row>
    <row r="34" spans="2:12" x14ac:dyDescent="0.3">
      <c r="I34" s="2"/>
      <c r="J34" s="2">
        <f>'Line 4'!J5</f>
        <v>2984.79</v>
      </c>
      <c r="L34" s="2"/>
    </row>
    <row r="35" spans="2:12" x14ac:dyDescent="0.3">
      <c r="I35" s="2"/>
      <c r="J35" s="2">
        <f>J31+J34</f>
        <v>15332.130000000001</v>
      </c>
    </row>
    <row r="36" spans="2:12" x14ac:dyDescent="0.3">
      <c r="I36" s="2"/>
    </row>
    <row r="37" spans="2:12" x14ac:dyDescent="0.3">
      <c r="I37" s="2"/>
    </row>
    <row r="38" spans="2:12" x14ac:dyDescent="0.3">
      <c r="I38" s="2"/>
    </row>
    <row r="39" spans="2:12" x14ac:dyDescent="0.3">
      <c r="I39" s="2"/>
    </row>
    <row r="45" spans="2:12" x14ac:dyDescent="0.3">
      <c r="I45" s="2"/>
    </row>
    <row r="47" spans="2:12" x14ac:dyDescent="0.3">
      <c r="I47" s="2"/>
    </row>
    <row r="48" spans="2:12" x14ac:dyDescent="0.3">
      <c r="I48" s="2"/>
    </row>
    <row r="53" spans="9:9" x14ac:dyDescent="0.3">
      <c r="I53" s="2"/>
    </row>
    <row r="54" spans="9:9" x14ac:dyDescent="0.3">
      <c r="I54" s="2"/>
    </row>
    <row r="56" spans="9:9" x14ac:dyDescent="0.3">
      <c r="I56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Income</vt:lpstr>
      <vt:lpstr>Expenditure</vt:lpstr>
      <vt:lpstr>Reconciliation</vt:lpstr>
      <vt:lpstr>Budget Analysis</vt:lpstr>
      <vt:lpstr>Asset Register</vt:lpstr>
      <vt:lpstr>External Audit Form</vt:lpstr>
      <vt:lpstr>Line 3</vt:lpstr>
      <vt:lpstr>Line 4</vt:lpstr>
      <vt:lpstr>Line 6</vt:lpstr>
      <vt:lpstr>Line 7</vt:lpstr>
      <vt:lpstr>VAT</vt:lpstr>
      <vt:lpstr>HMRC VAT</vt:lpstr>
      <vt:lpstr>'Budget Analysis'!Print_Area</vt:lpstr>
      <vt:lpstr>'External Audit Form'!Print_Area</vt:lpstr>
      <vt:lpstr>Income!Print_Area</vt:lpstr>
      <vt:lpstr>'Line 3'!Print_Area</vt:lpstr>
      <vt:lpstr>'Line 4'!Print_Area</vt:lpstr>
      <vt:lpstr>'Line 6'!Print_Area</vt:lpstr>
      <vt:lpstr>'Line 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MUSSET</dc:creator>
  <cp:lastModifiedBy>Little Braxted Parish Council</cp:lastModifiedBy>
  <cp:lastPrinted>2026-04-09T15:46:10Z</cp:lastPrinted>
  <dcterms:created xsi:type="dcterms:W3CDTF">2013-01-15T09:01:08Z</dcterms:created>
  <dcterms:modified xsi:type="dcterms:W3CDTF">2026-04-09T16:10:18Z</dcterms:modified>
</cp:coreProperties>
</file>