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aa5948d1e97815/Documents/Little Braxted/Parish Council/Parish Council Accounts/"/>
    </mc:Choice>
  </mc:AlternateContent>
  <xr:revisionPtr revIDLastSave="117" documentId="11_4BD8AC4F90A9FB5FA56AC10D7E8AF4E1A819C47A" xr6:coauthVersionLast="47" xr6:coauthVersionMax="47" xr10:uidLastSave="{5985CCD0-AC41-4595-8423-4D1BF1047895}"/>
  <bookViews>
    <workbookView xWindow="-108" yWindow="-108" windowWidth="23256" windowHeight="13896" activeTab="1" xr2:uid="{00000000-000D-0000-FFFF-FFFF00000000}"/>
  </bookViews>
  <sheets>
    <sheet name="Sheet1" sheetId="1" r:id="rId1"/>
    <sheet name="Copy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4" l="1"/>
  <c r="M50" i="4" s="1"/>
  <c r="Q21" i="4"/>
  <c r="P21" i="4"/>
  <c r="N34" i="4" l="1"/>
  <c r="N26" i="4"/>
  <c r="L48" i="4"/>
  <c r="L50" i="4" s="1"/>
  <c r="L38" i="4"/>
  <c r="L5" i="4" l="1"/>
  <c r="L3" i="4" l="1"/>
  <c r="K50" i="4" l="1"/>
  <c r="K48" i="4"/>
  <c r="K38" i="4"/>
  <c r="J48" i="4" l="1"/>
  <c r="J38" i="4"/>
  <c r="J50" i="4" l="1"/>
  <c r="I38" i="4"/>
  <c r="I27" i="4"/>
  <c r="I48" i="4" s="1"/>
  <c r="H48" i="4" l="1"/>
  <c r="I50" i="4" s="1"/>
  <c r="H38" i="4"/>
  <c r="H50" i="4" l="1"/>
  <c r="G50" i="4"/>
  <c r="G48" i="4"/>
  <c r="G38" i="4"/>
  <c r="F48" i="4"/>
  <c r="E48" i="4"/>
  <c r="D48" i="4"/>
  <c r="C48" i="4"/>
  <c r="B48" i="4"/>
  <c r="C44" i="4"/>
  <c r="B44" i="4"/>
  <c r="F38" i="4"/>
  <c r="E38" i="4"/>
  <c r="D38" i="4"/>
  <c r="C38" i="4"/>
  <c r="B38" i="4"/>
  <c r="Q47" i="1"/>
  <c r="Q37" i="1"/>
  <c r="P37" i="1"/>
  <c r="F50" i="4" l="1"/>
  <c r="E50" i="4"/>
  <c r="D50" i="4"/>
  <c r="O47" i="1" l="1"/>
  <c r="Q49" i="1" l="1"/>
  <c r="N37" i="1"/>
  <c r="O37" i="1" l="1"/>
  <c r="V27" i="1"/>
  <c r="V26" i="1" l="1"/>
  <c r="V28" i="1" s="1"/>
  <c r="M41" i="1" l="1"/>
  <c r="L43" i="1"/>
  <c r="J43" i="1"/>
  <c r="M47" i="1"/>
  <c r="O49" i="1" s="1"/>
  <c r="M37" i="1"/>
  <c r="L37" i="1" l="1"/>
  <c r="I43" i="1"/>
  <c r="C43" i="1"/>
  <c r="D43" i="1"/>
  <c r="E43" i="1"/>
  <c r="F43" i="1"/>
  <c r="G43" i="1"/>
  <c r="H43" i="1"/>
  <c r="B43" i="1"/>
  <c r="K47" i="1"/>
  <c r="J47" i="1"/>
  <c r="K49" i="1" l="1"/>
  <c r="M49" i="1"/>
  <c r="I47" i="1"/>
  <c r="K37" i="1"/>
  <c r="J37" i="1"/>
  <c r="I37" i="1"/>
  <c r="C37" i="1"/>
  <c r="D37" i="1"/>
  <c r="E37" i="1"/>
  <c r="F37" i="1"/>
  <c r="G37" i="1"/>
  <c r="H37" i="1"/>
  <c r="B37" i="1"/>
</calcChain>
</file>

<file path=xl/sharedStrings.xml><?xml version="1.0" encoding="utf-8"?>
<sst xmlns="http://schemas.openxmlformats.org/spreadsheetml/2006/main" count="140" uniqueCount="87">
  <si>
    <t>Item</t>
  </si>
  <si>
    <t xml:space="preserve">Clerk's Salary </t>
  </si>
  <si>
    <t xml:space="preserve">Petty Cash </t>
  </si>
  <si>
    <t xml:space="preserve">Subscriptions </t>
  </si>
  <si>
    <t xml:space="preserve">Audit Fees </t>
  </si>
  <si>
    <t xml:space="preserve">Insurance </t>
  </si>
  <si>
    <t xml:space="preserve">War Memorial </t>
  </si>
  <si>
    <t xml:space="preserve">PCSO </t>
  </si>
  <si>
    <t xml:space="preserve">Other </t>
  </si>
  <si>
    <t>Precept</t>
  </si>
  <si>
    <t>VAT Refund</t>
  </si>
  <si>
    <t>Halifax Interest</t>
  </si>
  <si>
    <t>Gift - S Pulford</t>
  </si>
  <si>
    <t>2009/10</t>
  </si>
  <si>
    <t>2010/11</t>
  </si>
  <si>
    <t>2011/12</t>
  </si>
  <si>
    <t>Totals</t>
  </si>
  <si>
    <t>Figures are NET of VAT which is reclaimable</t>
  </si>
  <si>
    <t>Bank Account Balances at end of year</t>
  </si>
  <si>
    <t>Information Commissioner</t>
  </si>
  <si>
    <t>2012/13</t>
  </si>
  <si>
    <t>Remembrance Day Wreath</t>
  </si>
  <si>
    <t>Hall Hire</t>
  </si>
  <si>
    <t xml:space="preserve"> 2013/14</t>
  </si>
  <si>
    <t xml:space="preserve">Grass Cutting </t>
  </si>
  <si>
    <t>Notes on Proposed Budget</t>
  </si>
  <si>
    <t>Election Fees</t>
  </si>
  <si>
    <t>2014/15</t>
  </si>
  <si>
    <t>Remembrance Day Parade</t>
  </si>
  <si>
    <t>2015/16</t>
  </si>
  <si>
    <t>Prize</t>
  </si>
  <si>
    <t>Band D Equivalent</t>
  </si>
  <si>
    <t>Band D Council Tax</t>
  </si>
  <si>
    <t>2016/17</t>
  </si>
  <si>
    <t>Litterpicking</t>
  </si>
  <si>
    <t>Parish Plan</t>
  </si>
  <si>
    <t>Fete</t>
  </si>
  <si>
    <t>Village Fete</t>
  </si>
  <si>
    <t>Transparency Fund</t>
  </si>
  <si>
    <t>War Memorial Recharge</t>
  </si>
  <si>
    <t>Non-recurring item</t>
  </si>
  <si>
    <t>From earmarked funds</t>
  </si>
  <si>
    <t>2017/18</t>
  </si>
  <si>
    <t>Defibrillator</t>
  </si>
  <si>
    <t>Defibrillator Grant</t>
  </si>
  <si>
    <t>Previous insurer withdrawn from market</t>
  </si>
  <si>
    <t>Data Protection Officer</t>
  </si>
  <si>
    <t>Included £1,418 of earmarked funds</t>
  </si>
  <si>
    <t>Reserves Net of Earmarked Funds</t>
  </si>
  <si>
    <t>Budget 2018/19</t>
  </si>
  <si>
    <t>Includes £3,752 of earmarked funds</t>
  </si>
  <si>
    <t>Includes £3,138 of earmarked funds</t>
  </si>
  <si>
    <t>McAfee Subscription</t>
  </si>
  <si>
    <t>Website</t>
  </si>
  <si>
    <t>Will reduce in future years as income/exp goes below £25k</t>
  </si>
  <si>
    <t>Out-turn 2018/19</t>
  </si>
  <si>
    <t>Budget 2019/20</t>
  </si>
  <si>
    <t>Out-turn 2019/20</t>
  </si>
  <si>
    <t>Estimated Out-turn 2020/21</t>
  </si>
  <si>
    <t>Speed Checks</t>
  </si>
  <si>
    <t>Budget 2020/21</t>
  </si>
  <si>
    <t>Budget 2021/22</t>
  </si>
  <si>
    <t>Allows for pay award in preparation for successor</t>
  </si>
  <si>
    <t>GDPR</t>
  </si>
  <si>
    <t>Neighbourhood Watch Meetings</t>
  </si>
  <si>
    <t>Includes £26,318 of earmarked funds</t>
  </si>
  <si>
    <t>Includes £1332 of earmarked funds</t>
  </si>
  <si>
    <t>Includes £3,100 of earmarked funds</t>
  </si>
  <si>
    <t>Includes £7,193 of earmarked funds</t>
  </si>
  <si>
    <t>Budget 2022/23</t>
  </si>
  <si>
    <t>Budget 2023/24</t>
  </si>
  <si>
    <t>Est £3,360</t>
  </si>
  <si>
    <t>Includes £1,534 of earmarked funds</t>
  </si>
  <si>
    <t>Includes £590 of earmarked funds</t>
  </si>
  <si>
    <t>Est £6,500</t>
  </si>
  <si>
    <t>Includes est £2,750 of earmarked funds</t>
  </si>
  <si>
    <t>Budget 2024/25</t>
  </si>
  <si>
    <t>Website/Email/Computer Software</t>
  </si>
  <si>
    <t>Est £6,900</t>
  </si>
  <si>
    <t>Includes est £4,300 of earmarked funds</t>
  </si>
  <si>
    <t>Budget 2025/26</t>
  </si>
  <si>
    <t>Draft Budget 2026/27</t>
  </si>
  <si>
    <t>Jubilee Celebrations/Fete</t>
  </si>
  <si>
    <t>Est £4,000</t>
  </si>
  <si>
    <t>Includes £1,290 of earmarked funds</t>
  </si>
  <si>
    <t>Est £2,610</t>
  </si>
  <si>
    <t>Speed Checks/VAS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</si>
</sst>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3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/>
    <xf numFmtId="44" fontId="0" fillId="0" borderId="0" xfId="0" applyNumberFormat="1"/>
    <xf numFmtId="0" fontId="3" fillId="0" borderId="0" xfId="0" applyFont="1"/>
    <xf numFmtId="10" fontId="0" fillId="0" borderId="0" xfId="0" applyNumberFormat="1"/>
    <xf numFmtId="164" fontId="0" fillId="0" borderId="0" xfId="0" applyNumberFormat="1"/>
    <xf numFmtId="42" fontId="0" fillId="0" borderId="0" xfId="0" applyNumberFormat="1"/>
    <xf numFmtId="44" fontId="1" fillId="0" borderId="0" xfId="0" applyNumberFormat="1" applyFont="1"/>
    <xf numFmtId="6" fontId="0" fillId="0" borderId="0" xfId="0" applyNumberFormat="1"/>
    <xf numFmtId="4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51"/>
  <sheetViews>
    <sheetView topLeftCell="A41" workbookViewId="0">
      <selection activeCell="Q2" sqref="Q2:Q57"/>
    </sheetView>
  </sheetViews>
  <sheetFormatPr defaultRowHeight="14.4" x14ac:dyDescent="0.3"/>
  <cols>
    <col min="1" max="1" width="26.6640625" customWidth="1"/>
    <col min="2" max="5" width="1.33203125" customWidth="1"/>
    <col min="6" max="7" width="11.44140625" customWidth="1"/>
    <col min="8" max="8" width="10.5546875" bestFit="1" customWidth="1"/>
    <col min="9" max="9" width="10.5546875" customWidth="1"/>
    <col min="10" max="10" width="11.109375" customWidth="1"/>
    <col min="11" max="11" width="10.5546875" bestFit="1" customWidth="1"/>
    <col min="12" max="12" width="10.5546875" customWidth="1"/>
    <col min="13" max="13" width="10.5546875" bestFit="1" customWidth="1"/>
    <col min="14" max="14" width="10.5546875" customWidth="1"/>
    <col min="15" max="15" width="10.5546875" bestFit="1" customWidth="1"/>
    <col min="16" max="17" width="10.5546875" customWidth="1"/>
    <col min="18" max="18" width="25" style="2" customWidth="1"/>
    <col min="19" max="19" width="10.5546875" bestFit="1" customWidth="1"/>
    <col min="22" max="22" width="10.5546875" bestFit="1" customWidth="1"/>
  </cols>
  <sheetData>
    <row r="2" spans="1:18" s="3" customFormat="1" ht="100.8" x14ac:dyDescent="0.3">
      <c r="A2" s="1" t="s">
        <v>0</v>
      </c>
      <c r="B2" s="3" t="s">
        <v>13</v>
      </c>
      <c r="C2" s="3" t="s">
        <v>14</v>
      </c>
      <c r="D2" s="3" t="s">
        <v>15</v>
      </c>
      <c r="E2" s="3" t="s">
        <v>20</v>
      </c>
      <c r="F2" s="3" t="s">
        <v>23</v>
      </c>
      <c r="G2" s="3" t="s">
        <v>27</v>
      </c>
      <c r="H2" s="3" t="s">
        <v>29</v>
      </c>
      <c r="I2" s="3" t="s">
        <v>33</v>
      </c>
      <c r="J2" s="3" t="s">
        <v>42</v>
      </c>
      <c r="K2" s="3" t="s">
        <v>49</v>
      </c>
      <c r="L2" s="3" t="s">
        <v>55</v>
      </c>
      <c r="M2" s="3" t="s">
        <v>56</v>
      </c>
      <c r="N2" s="3" t="s">
        <v>57</v>
      </c>
      <c r="O2" s="3" t="s">
        <v>60</v>
      </c>
      <c r="P2" s="3" t="s">
        <v>58</v>
      </c>
      <c r="Q2" s="3" t="s">
        <v>61</v>
      </c>
      <c r="R2" s="3" t="s">
        <v>25</v>
      </c>
    </row>
    <row r="3" spans="1:18" ht="28.8" x14ac:dyDescent="0.3">
      <c r="A3" s="2" t="s">
        <v>1</v>
      </c>
      <c r="B3" s="7">
        <v>1507.81</v>
      </c>
      <c r="C3" s="7">
        <v>1223.83</v>
      </c>
      <c r="D3" s="7">
        <v>1253.19</v>
      </c>
      <c r="E3" s="7">
        <v>971.2</v>
      </c>
      <c r="F3" s="7">
        <v>2000</v>
      </c>
      <c r="G3" s="7">
        <v>1768</v>
      </c>
      <c r="H3" s="7">
        <v>1808</v>
      </c>
      <c r="I3" s="7">
        <v>1809</v>
      </c>
      <c r="J3" s="7">
        <v>1900</v>
      </c>
      <c r="K3" s="7">
        <v>1841</v>
      </c>
      <c r="L3" s="7">
        <v>1850</v>
      </c>
      <c r="M3" s="7">
        <v>1900</v>
      </c>
      <c r="N3" s="11">
        <v>1878.2000000000003</v>
      </c>
      <c r="O3" s="7">
        <v>2000</v>
      </c>
      <c r="P3" s="7">
        <v>1924</v>
      </c>
      <c r="Q3" s="7">
        <v>2288</v>
      </c>
      <c r="R3" s="2" t="s">
        <v>62</v>
      </c>
    </row>
    <row r="4" spans="1:18" x14ac:dyDescent="0.3">
      <c r="A4" s="2" t="s">
        <v>2</v>
      </c>
      <c r="B4" s="7">
        <v>101.6</v>
      </c>
      <c r="C4" s="7">
        <v>109.91</v>
      </c>
      <c r="D4" s="7">
        <v>118.52</v>
      </c>
      <c r="E4" s="7">
        <v>90.35</v>
      </c>
      <c r="F4" s="7">
        <v>75</v>
      </c>
      <c r="G4" s="7">
        <v>0</v>
      </c>
      <c r="H4" s="7">
        <v>0</v>
      </c>
      <c r="I4" s="7"/>
      <c r="N4" s="11"/>
    </row>
    <row r="5" spans="1:18" x14ac:dyDescent="0.3">
      <c r="A5" s="2" t="s">
        <v>3</v>
      </c>
      <c r="B5" s="7">
        <v>51.21</v>
      </c>
      <c r="C5" s="7">
        <v>52.63</v>
      </c>
      <c r="D5" s="7">
        <v>54.95</v>
      </c>
      <c r="E5" s="7">
        <v>56.44</v>
      </c>
      <c r="F5" s="7">
        <v>58</v>
      </c>
      <c r="G5" s="7">
        <v>60</v>
      </c>
      <c r="H5" s="7">
        <v>60</v>
      </c>
      <c r="I5" s="7">
        <v>60</v>
      </c>
      <c r="J5" s="7">
        <v>65</v>
      </c>
      <c r="K5" s="7">
        <v>65</v>
      </c>
      <c r="L5" s="7">
        <v>62.71</v>
      </c>
      <c r="M5" s="7">
        <v>65</v>
      </c>
      <c r="N5" s="11">
        <v>63.74</v>
      </c>
      <c r="O5" s="7">
        <v>68</v>
      </c>
      <c r="P5" s="7">
        <v>67</v>
      </c>
      <c r="Q5" s="7">
        <v>70</v>
      </c>
    </row>
    <row r="6" spans="1:18" ht="28.8" x14ac:dyDescent="0.3">
      <c r="A6" s="2" t="s">
        <v>4</v>
      </c>
      <c r="B6" s="7">
        <v>50</v>
      </c>
      <c r="C6" s="7">
        <v>70</v>
      </c>
      <c r="D6" s="7">
        <v>75</v>
      </c>
      <c r="E6" s="7">
        <v>75</v>
      </c>
      <c r="F6" s="7">
        <v>160</v>
      </c>
      <c r="G6" s="7">
        <v>85</v>
      </c>
      <c r="H6" s="7">
        <v>85</v>
      </c>
      <c r="I6" s="7">
        <v>88</v>
      </c>
      <c r="J6" s="7">
        <v>85</v>
      </c>
      <c r="K6" s="7">
        <v>140</v>
      </c>
      <c r="L6" s="7">
        <v>98</v>
      </c>
      <c r="M6" s="7">
        <v>105</v>
      </c>
      <c r="N6" s="11">
        <v>425</v>
      </c>
      <c r="O6" s="7">
        <v>435</v>
      </c>
      <c r="P6" s="7">
        <v>305</v>
      </c>
      <c r="Q6" s="7">
        <v>110</v>
      </c>
      <c r="R6" s="2" t="s">
        <v>54</v>
      </c>
    </row>
    <row r="7" spans="1:18" ht="28.8" x14ac:dyDescent="0.3">
      <c r="A7" s="2" t="s">
        <v>5</v>
      </c>
      <c r="B7" s="7">
        <v>398.29</v>
      </c>
      <c r="C7" s="7">
        <v>425.17</v>
      </c>
      <c r="D7" s="7">
        <v>363.97</v>
      </c>
      <c r="E7" s="7">
        <v>378.28</v>
      </c>
      <c r="F7" s="7">
        <v>425</v>
      </c>
      <c r="G7" s="7">
        <v>380</v>
      </c>
      <c r="H7" s="7">
        <v>380</v>
      </c>
      <c r="I7" s="7">
        <v>340</v>
      </c>
      <c r="J7" s="7">
        <v>340</v>
      </c>
      <c r="K7" s="7">
        <v>400</v>
      </c>
      <c r="L7" s="7">
        <v>303.38</v>
      </c>
      <c r="M7" s="7">
        <v>350</v>
      </c>
      <c r="N7" s="11">
        <v>314.52999999999997</v>
      </c>
      <c r="O7" s="7">
        <v>325</v>
      </c>
      <c r="P7" s="7">
        <v>317</v>
      </c>
      <c r="Q7" s="7">
        <v>317</v>
      </c>
      <c r="R7" s="2" t="s">
        <v>45</v>
      </c>
    </row>
    <row r="8" spans="1:18" x14ac:dyDescent="0.3">
      <c r="A8" s="2" t="s">
        <v>26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15</v>
      </c>
      <c r="J8" s="7">
        <v>15</v>
      </c>
      <c r="K8" s="7">
        <v>15</v>
      </c>
      <c r="L8" s="7">
        <v>0</v>
      </c>
      <c r="M8" s="7">
        <v>90</v>
      </c>
      <c r="N8" s="7">
        <v>138</v>
      </c>
      <c r="O8" s="7">
        <v>15</v>
      </c>
      <c r="P8" s="7">
        <v>15</v>
      </c>
      <c r="Q8" s="7">
        <v>75</v>
      </c>
    </row>
    <row r="9" spans="1:18" x14ac:dyDescent="0.3">
      <c r="A9" s="2" t="s">
        <v>6</v>
      </c>
      <c r="B9" s="7">
        <v>-82.06</v>
      </c>
      <c r="C9" s="7">
        <v>275</v>
      </c>
      <c r="D9" s="7">
        <v>-410.98</v>
      </c>
      <c r="E9" s="7">
        <v>-12</v>
      </c>
      <c r="F9" s="7">
        <v>275</v>
      </c>
      <c r="G9" s="7">
        <v>30</v>
      </c>
      <c r="H9" s="7">
        <v>30</v>
      </c>
      <c r="I9" s="7">
        <v>250</v>
      </c>
      <c r="J9" s="7">
        <v>356</v>
      </c>
      <c r="K9" s="7">
        <v>375</v>
      </c>
      <c r="L9" s="7">
        <v>350</v>
      </c>
      <c r="M9" s="7">
        <v>375</v>
      </c>
      <c r="N9" s="7">
        <v>350</v>
      </c>
      <c r="O9" s="7">
        <v>375</v>
      </c>
      <c r="P9" s="7">
        <v>375</v>
      </c>
      <c r="Q9" s="7">
        <v>400</v>
      </c>
    </row>
    <row r="10" spans="1:18" x14ac:dyDescent="0.3">
      <c r="A10" s="2" t="s">
        <v>7</v>
      </c>
      <c r="B10" s="7">
        <v>198.10000000000002</v>
      </c>
      <c r="C10" s="7">
        <v>0</v>
      </c>
      <c r="D10" s="7">
        <v>0</v>
      </c>
      <c r="E10" s="7">
        <v>0</v>
      </c>
      <c r="F10" s="7"/>
      <c r="G10" s="7">
        <v>0</v>
      </c>
    </row>
    <row r="11" spans="1:18" x14ac:dyDescent="0.3">
      <c r="A11" s="2" t="s">
        <v>19</v>
      </c>
      <c r="B11" s="7">
        <v>0</v>
      </c>
      <c r="C11" s="7">
        <v>0</v>
      </c>
      <c r="D11" s="7">
        <v>0</v>
      </c>
      <c r="E11" s="7">
        <v>35</v>
      </c>
      <c r="F11" s="7">
        <v>35</v>
      </c>
      <c r="G11" s="7">
        <v>35</v>
      </c>
      <c r="H11" s="7">
        <v>35</v>
      </c>
      <c r="I11" s="7">
        <v>35</v>
      </c>
      <c r="J11" s="7">
        <v>35</v>
      </c>
      <c r="K11" s="7">
        <v>35</v>
      </c>
      <c r="L11" s="7">
        <v>55</v>
      </c>
      <c r="M11" s="7">
        <v>55</v>
      </c>
      <c r="N11" s="7">
        <v>40</v>
      </c>
      <c r="O11" s="7">
        <v>40</v>
      </c>
      <c r="P11" s="7">
        <v>40</v>
      </c>
      <c r="Q11" s="7">
        <v>40</v>
      </c>
    </row>
    <row r="12" spans="1:18" x14ac:dyDescent="0.3">
      <c r="A12" s="2" t="s">
        <v>46</v>
      </c>
      <c r="B12" s="7"/>
      <c r="C12" s="7"/>
      <c r="D12" s="7"/>
      <c r="E12" s="7"/>
      <c r="F12" s="7"/>
      <c r="G12" s="7"/>
      <c r="H12" s="7"/>
      <c r="I12" s="7"/>
      <c r="J12" s="7"/>
      <c r="K12" s="7">
        <v>100</v>
      </c>
      <c r="L12" s="7">
        <v>100</v>
      </c>
      <c r="M12" s="7">
        <v>0</v>
      </c>
      <c r="N12" s="7"/>
      <c r="O12" s="7">
        <v>0</v>
      </c>
      <c r="P12" s="7"/>
      <c r="Q12" s="7"/>
    </row>
    <row r="13" spans="1:18" x14ac:dyDescent="0.3">
      <c r="A13" s="2" t="s">
        <v>21</v>
      </c>
      <c r="B13" s="7"/>
      <c r="C13" s="7"/>
      <c r="D13" s="7"/>
      <c r="E13" s="7">
        <v>50</v>
      </c>
      <c r="H13" s="7">
        <v>40</v>
      </c>
      <c r="I13" s="7">
        <v>40</v>
      </c>
      <c r="J13" s="7"/>
      <c r="K13" s="7">
        <v>40</v>
      </c>
      <c r="L13" s="7">
        <v>25</v>
      </c>
      <c r="M13" s="7">
        <v>40</v>
      </c>
      <c r="N13" s="7">
        <v>23</v>
      </c>
      <c r="O13" s="7">
        <v>25</v>
      </c>
      <c r="P13" s="7">
        <v>30</v>
      </c>
      <c r="Q13" s="7">
        <v>30</v>
      </c>
    </row>
    <row r="14" spans="1:18" x14ac:dyDescent="0.3">
      <c r="A14" s="2" t="s">
        <v>22</v>
      </c>
      <c r="B14" s="7"/>
      <c r="C14" s="7"/>
      <c r="D14" s="7"/>
      <c r="E14" s="7">
        <v>30</v>
      </c>
      <c r="G14" s="7">
        <v>100</v>
      </c>
      <c r="H14" s="7">
        <v>150</v>
      </c>
      <c r="I14" s="7">
        <v>300</v>
      </c>
      <c r="J14" s="7">
        <v>300</v>
      </c>
      <c r="K14" s="7">
        <v>300</v>
      </c>
      <c r="L14" s="7">
        <v>250</v>
      </c>
      <c r="M14" s="7">
        <v>360</v>
      </c>
      <c r="N14" s="7">
        <v>300</v>
      </c>
      <c r="O14" s="7">
        <v>360</v>
      </c>
      <c r="P14" s="7">
        <v>25</v>
      </c>
      <c r="Q14" s="7">
        <v>360</v>
      </c>
    </row>
    <row r="15" spans="1:18" x14ac:dyDescent="0.3">
      <c r="A15" s="2" t="s">
        <v>24</v>
      </c>
      <c r="B15" s="7"/>
      <c r="C15" s="7"/>
      <c r="D15" s="7"/>
      <c r="E15" s="7"/>
      <c r="G15" s="7">
        <v>360</v>
      </c>
      <c r="H15" s="7">
        <v>375</v>
      </c>
      <c r="I15" s="7">
        <v>360</v>
      </c>
      <c r="J15" s="7">
        <v>380</v>
      </c>
      <c r="K15" s="7">
        <v>400</v>
      </c>
      <c r="L15" s="7">
        <v>380</v>
      </c>
      <c r="M15" s="7">
        <v>400</v>
      </c>
      <c r="N15" s="7">
        <v>380</v>
      </c>
      <c r="O15" s="7">
        <v>400</v>
      </c>
      <c r="P15" s="7">
        <v>400</v>
      </c>
      <c r="Q15" s="7">
        <v>400</v>
      </c>
    </row>
    <row r="16" spans="1:18" x14ac:dyDescent="0.3">
      <c r="A16" s="2" t="s">
        <v>28</v>
      </c>
      <c r="B16" s="7"/>
      <c r="C16" s="7"/>
      <c r="D16" s="7"/>
      <c r="E16" s="7"/>
      <c r="H16" s="7">
        <v>125</v>
      </c>
      <c r="I16" s="7">
        <v>160</v>
      </c>
      <c r="J16" s="7">
        <v>220</v>
      </c>
      <c r="K16" s="7">
        <v>220</v>
      </c>
      <c r="L16" s="7">
        <v>164</v>
      </c>
      <c r="M16" s="7">
        <v>160</v>
      </c>
      <c r="N16" s="7">
        <v>48</v>
      </c>
      <c r="O16" s="7">
        <v>50</v>
      </c>
      <c r="P16" s="7">
        <v>60</v>
      </c>
      <c r="Q16" s="7">
        <v>70</v>
      </c>
    </row>
    <row r="17" spans="1:22" x14ac:dyDescent="0.3">
      <c r="A17" s="2" t="s">
        <v>34</v>
      </c>
      <c r="B17" s="7"/>
      <c r="C17" s="7"/>
      <c r="D17" s="7"/>
      <c r="E17" s="7"/>
      <c r="H17" s="7"/>
      <c r="I17" s="7">
        <v>516</v>
      </c>
      <c r="J17" s="7">
        <v>200</v>
      </c>
      <c r="K17" s="7">
        <v>800</v>
      </c>
      <c r="L17" s="7">
        <v>697</v>
      </c>
      <c r="M17" s="7">
        <v>800</v>
      </c>
      <c r="N17" s="7">
        <v>720</v>
      </c>
      <c r="O17" s="7">
        <v>800</v>
      </c>
      <c r="P17" s="7">
        <v>800</v>
      </c>
      <c r="Q17" s="7"/>
      <c r="R17" s="2" t="s">
        <v>41</v>
      </c>
    </row>
    <row r="18" spans="1:22" x14ac:dyDescent="0.3">
      <c r="A18" s="2" t="s">
        <v>35</v>
      </c>
      <c r="B18" s="7"/>
      <c r="C18" s="7"/>
      <c r="D18" s="7"/>
      <c r="E18" s="7"/>
      <c r="H18" s="7"/>
      <c r="I18" s="7">
        <v>1115</v>
      </c>
    </row>
    <row r="19" spans="1:22" x14ac:dyDescent="0.3">
      <c r="A19" s="2" t="s">
        <v>36</v>
      </c>
      <c r="B19" s="7"/>
      <c r="C19" s="7"/>
      <c r="D19" s="7"/>
      <c r="E19" s="7"/>
      <c r="H19" s="7"/>
      <c r="I19" s="7">
        <v>600</v>
      </c>
      <c r="R19" s="2" t="s">
        <v>40</v>
      </c>
    </row>
    <row r="20" spans="1:22" x14ac:dyDescent="0.3">
      <c r="A20" s="2" t="s">
        <v>38</v>
      </c>
      <c r="B20" s="7"/>
      <c r="C20" s="7"/>
      <c r="D20" s="7"/>
      <c r="E20" s="7"/>
      <c r="H20" s="7"/>
      <c r="I20" s="7">
        <v>407</v>
      </c>
      <c r="J20" s="7"/>
      <c r="K20" s="7">
        <v>90</v>
      </c>
      <c r="L20" s="7"/>
      <c r="P20" s="7"/>
      <c r="R20" s="2" t="s">
        <v>40</v>
      </c>
    </row>
    <row r="21" spans="1:22" x14ac:dyDescent="0.3">
      <c r="A21" s="2" t="s">
        <v>43</v>
      </c>
      <c r="B21" s="7"/>
      <c r="C21" s="7"/>
      <c r="D21" s="7"/>
      <c r="E21" s="7"/>
      <c r="H21" s="7"/>
      <c r="I21" s="7">
        <v>1406</v>
      </c>
      <c r="J21" s="7"/>
    </row>
    <row r="22" spans="1:22" x14ac:dyDescent="0.3">
      <c r="A22" s="2" t="s">
        <v>59</v>
      </c>
      <c r="B22" s="7"/>
      <c r="C22" s="7"/>
      <c r="D22" s="7"/>
      <c r="E22" s="7"/>
      <c r="H22" s="7"/>
      <c r="I22" s="7"/>
      <c r="J22" s="7"/>
      <c r="P22" s="7">
        <v>210</v>
      </c>
      <c r="Q22" s="7">
        <v>500</v>
      </c>
    </row>
    <row r="23" spans="1:22" x14ac:dyDescent="0.3">
      <c r="A23" s="2" t="s">
        <v>8</v>
      </c>
      <c r="B23" s="7">
        <v>45</v>
      </c>
      <c r="C23" s="7">
        <v>425.5</v>
      </c>
      <c r="D23" s="7">
        <v>108.24000000000001</v>
      </c>
      <c r="E23" s="7">
        <v>225.46</v>
      </c>
      <c r="F23" s="7"/>
      <c r="G23" s="7">
        <v>100</v>
      </c>
      <c r="H23" s="7">
        <v>200</v>
      </c>
      <c r="I23" s="7">
        <v>87</v>
      </c>
      <c r="K23" s="7">
        <v>200</v>
      </c>
      <c r="L23" s="7">
        <v>250</v>
      </c>
      <c r="M23" s="7">
        <v>200</v>
      </c>
      <c r="N23" s="7">
        <v>85</v>
      </c>
      <c r="O23" s="7">
        <v>200</v>
      </c>
      <c r="Q23" s="7"/>
    </row>
    <row r="24" spans="1:22" x14ac:dyDescent="0.3">
      <c r="A24" s="2" t="s">
        <v>53</v>
      </c>
      <c r="B24" s="7"/>
      <c r="C24" s="7"/>
      <c r="D24" s="7"/>
      <c r="E24" s="7"/>
      <c r="F24" s="7"/>
      <c r="G24" s="7"/>
      <c r="H24" s="7"/>
      <c r="I24" s="7"/>
      <c r="K24" s="7"/>
      <c r="L24" s="7"/>
      <c r="M24" s="7"/>
      <c r="N24" s="7">
        <v>42</v>
      </c>
      <c r="O24" s="7">
        <v>120</v>
      </c>
      <c r="P24" s="7">
        <v>50</v>
      </c>
      <c r="Q24" s="7">
        <v>50</v>
      </c>
    </row>
    <row r="25" spans="1:22" x14ac:dyDescent="0.3">
      <c r="A25" s="2" t="s">
        <v>52</v>
      </c>
      <c r="B25" s="7"/>
      <c r="C25" s="7"/>
      <c r="D25" s="7"/>
      <c r="E25" s="7"/>
      <c r="F25" s="7"/>
      <c r="G25" s="7"/>
      <c r="H25" s="7"/>
      <c r="I25" s="7"/>
      <c r="K25" s="7"/>
      <c r="L25" s="7"/>
      <c r="M25" s="7"/>
      <c r="N25" s="7"/>
      <c r="O25" s="7">
        <v>80</v>
      </c>
      <c r="P25" s="7">
        <v>75</v>
      </c>
      <c r="Q25" s="7">
        <v>80</v>
      </c>
    </row>
    <row r="26" spans="1:22" x14ac:dyDescent="0.3">
      <c r="A26" s="2" t="s">
        <v>9</v>
      </c>
      <c r="B26" s="7">
        <v>-2000</v>
      </c>
      <c r="C26" s="7">
        <v>-2500</v>
      </c>
      <c r="D26" s="7">
        <v>-2000</v>
      </c>
      <c r="E26" s="7">
        <v>-2500</v>
      </c>
      <c r="F26" s="7">
        <v>-2500</v>
      </c>
      <c r="G26" s="7">
        <v>-2700</v>
      </c>
      <c r="H26" s="7">
        <v>-2900</v>
      </c>
      <c r="I26" s="7">
        <v>-3100</v>
      </c>
      <c r="J26" s="7">
        <v>-3125</v>
      </c>
      <c r="K26" s="7">
        <v>-3274</v>
      </c>
      <c r="L26" s="7">
        <v>-3274</v>
      </c>
      <c r="M26" s="7">
        <v>-3600</v>
      </c>
      <c r="N26" s="7">
        <v>-3600</v>
      </c>
      <c r="O26" s="7">
        <v>-3950</v>
      </c>
      <c r="P26" s="7">
        <v>-3950</v>
      </c>
      <c r="Q26" s="7">
        <v>-4400</v>
      </c>
      <c r="V26" s="7">
        <f>SUM(O3:O25)</f>
        <v>5293</v>
      </c>
    </row>
    <row r="27" spans="1:22" x14ac:dyDescent="0.3">
      <c r="A27" s="2" t="s">
        <v>10</v>
      </c>
      <c r="B27" s="7">
        <v>0</v>
      </c>
      <c r="C27" s="7">
        <v>-82.4</v>
      </c>
      <c r="D27" s="7">
        <v>0</v>
      </c>
      <c r="E27" s="7">
        <v>0</v>
      </c>
      <c r="F27" s="7">
        <v>-60</v>
      </c>
      <c r="G27" s="7">
        <v>-20</v>
      </c>
      <c r="H27" s="7">
        <v>-30</v>
      </c>
      <c r="I27" s="7">
        <v>-55</v>
      </c>
      <c r="J27" s="7">
        <v>-100</v>
      </c>
      <c r="K27" s="7">
        <v>-80</v>
      </c>
      <c r="L27" s="7">
        <v>-113</v>
      </c>
      <c r="M27" s="7">
        <v>-180</v>
      </c>
      <c r="N27" s="7">
        <v>-164</v>
      </c>
      <c r="O27" s="7">
        <v>-255</v>
      </c>
      <c r="P27" s="7">
        <v>-253</v>
      </c>
      <c r="Q27" s="7">
        <v>-90</v>
      </c>
      <c r="V27" s="7">
        <f>SUM(O27:O33)</f>
        <v>-1455</v>
      </c>
    </row>
    <row r="28" spans="1:22" x14ac:dyDescent="0.3">
      <c r="A28" s="2" t="s">
        <v>11</v>
      </c>
      <c r="B28" s="7">
        <v>-59.64</v>
      </c>
      <c r="C28" s="7">
        <v>0</v>
      </c>
      <c r="D28" s="7">
        <v>-2.2599999999999998</v>
      </c>
      <c r="E28" s="7">
        <v>-0.94</v>
      </c>
      <c r="F28" s="7">
        <v>0</v>
      </c>
      <c r="G28" s="7">
        <v>0</v>
      </c>
      <c r="H28" s="7">
        <v>0</v>
      </c>
      <c r="I28" s="7">
        <v>0</v>
      </c>
      <c r="V28" s="7">
        <f>V26+V27</f>
        <v>3838</v>
      </c>
    </row>
    <row r="29" spans="1:22" x14ac:dyDescent="0.3">
      <c r="A29" s="2" t="s">
        <v>12</v>
      </c>
      <c r="B29" s="7">
        <v>0</v>
      </c>
      <c r="C29" s="7">
        <v>0</v>
      </c>
      <c r="D29" s="7">
        <v>32.479999999999997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</row>
    <row r="30" spans="1:22" x14ac:dyDescent="0.3">
      <c r="A30" s="2" t="s">
        <v>34</v>
      </c>
      <c r="B30" s="7"/>
      <c r="C30" s="7"/>
      <c r="D30" s="7"/>
      <c r="E30" s="7"/>
      <c r="F30" s="7"/>
      <c r="G30" s="7"/>
      <c r="H30" s="7"/>
      <c r="I30" s="7">
        <v>-780</v>
      </c>
      <c r="J30" s="7">
        <v>-200</v>
      </c>
      <c r="K30" s="7">
        <v>-800</v>
      </c>
      <c r="L30" s="7">
        <v>-697</v>
      </c>
      <c r="M30" s="7">
        <v>-800</v>
      </c>
      <c r="N30" s="7">
        <v>-720</v>
      </c>
      <c r="O30" s="7">
        <v>-800</v>
      </c>
      <c r="P30" s="7">
        <v>-676</v>
      </c>
      <c r="Q30" s="7"/>
      <c r="R30" s="2" t="s">
        <v>41</v>
      </c>
    </row>
    <row r="31" spans="1:22" x14ac:dyDescent="0.3">
      <c r="A31" s="2" t="s">
        <v>37</v>
      </c>
      <c r="B31" s="7"/>
      <c r="C31" s="7"/>
      <c r="D31" s="7"/>
      <c r="E31" s="7"/>
      <c r="F31" s="7"/>
      <c r="G31" s="7"/>
      <c r="H31" s="7"/>
      <c r="I31" s="7">
        <v>-600</v>
      </c>
      <c r="R31" s="2" t="s">
        <v>40</v>
      </c>
    </row>
    <row r="32" spans="1:22" x14ac:dyDescent="0.3">
      <c r="A32" s="2" t="s">
        <v>35</v>
      </c>
      <c r="B32" s="7"/>
      <c r="C32" s="7"/>
      <c r="D32" s="7"/>
      <c r="E32" s="7"/>
      <c r="F32" s="7"/>
      <c r="G32" s="7"/>
      <c r="H32" s="7"/>
      <c r="I32" s="7">
        <v>-1500</v>
      </c>
      <c r="R32" s="2" t="s">
        <v>40</v>
      </c>
    </row>
    <row r="33" spans="1:19" x14ac:dyDescent="0.3">
      <c r="A33" s="2" t="s">
        <v>39</v>
      </c>
      <c r="B33" s="7"/>
      <c r="C33" s="7"/>
      <c r="D33" s="7"/>
      <c r="E33" s="7"/>
      <c r="F33" s="7"/>
      <c r="G33" s="7"/>
      <c r="H33" s="7"/>
      <c r="I33" s="7"/>
      <c r="J33" s="7">
        <v>-331</v>
      </c>
      <c r="K33" s="7">
        <v>-350</v>
      </c>
      <c r="L33" s="7">
        <v>-331</v>
      </c>
      <c r="M33" s="7">
        <v>-331</v>
      </c>
      <c r="N33" s="7">
        <v>-332</v>
      </c>
      <c r="O33" s="7">
        <v>-400</v>
      </c>
      <c r="P33" s="7">
        <v>-400</v>
      </c>
      <c r="Q33" s="7">
        <v>-400</v>
      </c>
      <c r="S33" s="7"/>
    </row>
    <row r="34" spans="1:19" x14ac:dyDescent="0.3">
      <c r="A34" s="2" t="s">
        <v>38</v>
      </c>
      <c r="B34" s="7"/>
      <c r="C34" s="7"/>
      <c r="D34" s="7"/>
      <c r="E34" s="7"/>
      <c r="F34" s="7"/>
      <c r="G34" s="7"/>
      <c r="H34" s="7"/>
      <c r="I34" s="7"/>
      <c r="J34" s="7"/>
      <c r="R34" s="2" t="s">
        <v>40</v>
      </c>
    </row>
    <row r="35" spans="1:19" x14ac:dyDescent="0.3">
      <c r="A35" s="2" t="s">
        <v>44</v>
      </c>
      <c r="B35" s="7"/>
      <c r="C35" s="7"/>
      <c r="D35" s="7"/>
      <c r="E35" s="7"/>
      <c r="F35" s="7"/>
      <c r="G35" s="7"/>
      <c r="H35" s="7"/>
      <c r="I35" s="7">
        <v>-2000</v>
      </c>
      <c r="J35" s="7"/>
    </row>
    <row r="36" spans="1:19" x14ac:dyDescent="0.3">
      <c r="A36" s="2" t="s">
        <v>30</v>
      </c>
      <c r="B36" s="7"/>
      <c r="C36" s="7"/>
      <c r="D36" s="7"/>
      <c r="E36" s="7"/>
      <c r="F36" s="7"/>
      <c r="G36" s="7"/>
      <c r="H36" s="7">
        <v>-150</v>
      </c>
      <c r="I36" s="7"/>
      <c r="J36" s="7"/>
    </row>
    <row r="37" spans="1:19" ht="16.2" x14ac:dyDescent="0.45">
      <c r="A37" s="5" t="s">
        <v>16</v>
      </c>
      <c r="B37" s="6">
        <f t="shared" ref="B37:Q37" si="0">SUM(B3:B36)</f>
        <v>210.30999999999983</v>
      </c>
      <c r="C37" s="6">
        <f t="shared" si="0"/>
        <v>-0.36000000000004206</v>
      </c>
      <c r="D37" s="6">
        <f t="shared" si="0"/>
        <v>-406.88999999999987</v>
      </c>
      <c r="E37" s="6">
        <f t="shared" si="0"/>
        <v>-601.21</v>
      </c>
      <c r="F37" s="6">
        <f t="shared" si="0"/>
        <v>468</v>
      </c>
      <c r="G37" s="6">
        <f t="shared" si="0"/>
        <v>198</v>
      </c>
      <c r="H37" s="6">
        <f t="shared" si="0"/>
        <v>208</v>
      </c>
      <c r="I37" s="6">
        <f t="shared" si="0"/>
        <v>-447</v>
      </c>
      <c r="J37" s="6">
        <f>SUM(J3:J36)</f>
        <v>140</v>
      </c>
      <c r="K37" s="6">
        <f t="shared" si="0"/>
        <v>517</v>
      </c>
      <c r="L37" s="6">
        <f t="shared" si="0"/>
        <v>170.09000000000015</v>
      </c>
      <c r="M37" s="6">
        <f t="shared" si="0"/>
        <v>-11</v>
      </c>
      <c r="N37" s="6">
        <f t="shared" si="0"/>
        <v>-8.5299999999997453</v>
      </c>
      <c r="O37" s="6">
        <f t="shared" si="0"/>
        <v>-112</v>
      </c>
      <c r="P37" s="6">
        <f t="shared" si="0"/>
        <v>-586</v>
      </c>
      <c r="Q37" s="6">
        <f t="shared" si="0"/>
        <v>-100</v>
      </c>
    </row>
    <row r="38" spans="1:19" x14ac:dyDescent="0.3">
      <c r="B38" s="4"/>
      <c r="C38" s="4"/>
      <c r="D38" s="4"/>
      <c r="E38" s="4"/>
    </row>
    <row r="39" spans="1:19" ht="28.8" x14ac:dyDescent="0.3">
      <c r="A39" s="2" t="s">
        <v>17</v>
      </c>
      <c r="B39" s="4"/>
      <c r="C39" s="4"/>
      <c r="D39" s="4"/>
      <c r="E39" s="4"/>
    </row>
    <row r="41" spans="1:19" ht="28.8" x14ac:dyDescent="0.3">
      <c r="A41" s="2" t="s">
        <v>18</v>
      </c>
      <c r="B41" s="7">
        <v>1420.27</v>
      </c>
      <c r="C41" s="7">
        <v>1408.38</v>
      </c>
      <c r="D41" s="7">
        <v>1800.27</v>
      </c>
      <c r="E41" s="7">
        <v>2220.98</v>
      </c>
      <c r="F41" s="7">
        <v>1687.38</v>
      </c>
      <c r="G41" s="7">
        <v>1578.85</v>
      </c>
      <c r="H41" s="7">
        <v>1570</v>
      </c>
      <c r="I41" s="7">
        <v>2668</v>
      </c>
      <c r="J41" s="7">
        <v>5390</v>
      </c>
      <c r="L41" s="7">
        <v>4517</v>
      </c>
      <c r="M41" s="7">
        <f>L41+M30</f>
        <v>3717</v>
      </c>
      <c r="N41" s="7"/>
      <c r="O41">
        <v>2577</v>
      </c>
    </row>
    <row r="42" spans="1:19" ht="57.6" x14ac:dyDescent="0.3">
      <c r="E42" s="8"/>
      <c r="F42" s="8"/>
      <c r="G42" s="8"/>
      <c r="I42" s="2" t="s">
        <v>47</v>
      </c>
      <c r="J42" s="2" t="s">
        <v>50</v>
      </c>
      <c r="L42" s="2" t="s">
        <v>51</v>
      </c>
    </row>
    <row r="43" spans="1:19" ht="28.8" x14ac:dyDescent="0.3">
      <c r="A43" s="2" t="s">
        <v>48</v>
      </c>
      <c r="B43" s="7">
        <f>B41</f>
        <v>1420.27</v>
      </c>
      <c r="C43" s="7">
        <f t="shared" ref="C43:H43" si="1">C41</f>
        <v>1408.38</v>
      </c>
      <c r="D43" s="7">
        <f t="shared" si="1"/>
        <v>1800.27</v>
      </c>
      <c r="E43" s="7">
        <f t="shared" si="1"/>
        <v>2220.98</v>
      </c>
      <c r="F43" s="7">
        <f t="shared" si="1"/>
        <v>1687.38</v>
      </c>
      <c r="G43" s="7">
        <f t="shared" si="1"/>
        <v>1578.85</v>
      </c>
      <c r="H43" s="7">
        <f t="shared" si="1"/>
        <v>1570</v>
      </c>
      <c r="I43" s="7">
        <f>2668-1418</f>
        <v>1250</v>
      </c>
      <c r="J43" s="7">
        <f>5390-3752</f>
        <v>1638</v>
      </c>
      <c r="L43" s="7">
        <f>4517-3138</f>
        <v>1379</v>
      </c>
      <c r="M43" s="7">
        <v>1318</v>
      </c>
      <c r="N43" s="7"/>
      <c r="O43">
        <v>1245</v>
      </c>
    </row>
    <row r="44" spans="1:19" x14ac:dyDescent="0.3">
      <c r="A44" s="2"/>
      <c r="B44" s="7"/>
      <c r="C44" s="7"/>
      <c r="D44" s="7"/>
      <c r="E44" s="7"/>
      <c r="F44" s="7"/>
      <c r="G44" s="7"/>
      <c r="H44" s="7"/>
      <c r="I44" s="7"/>
    </row>
    <row r="45" spans="1:19" x14ac:dyDescent="0.3">
      <c r="A45" t="s">
        <v>31</v>
      </c>
      <c r="I45">
        <v>83.4</v>
      </c>
      <c r="J45">
        <v>84.1</v>
      </c>
      <c r="K45">
        <v>84</v>
      </c>
      <c r="M45">
        <v>84.8</v>
      </c>
      <c r="O45">
        <v>84.8</v>
      </c>
      <c r="Q45">
        <v>85.5</v>
      </c>
    </row>
    <row r="47" spans="1:19" x14ac:dyDescent="0.3">
      <c r="A47" t="s">
        <v>32</v>
      </c>
      <c r="I47" s="7">
        <f>-I26/I45</f>
        <v>37.170263788968825</v>
      </c>
      <c r="J47" s="7">
        <f>-J26/J45</f>
        <v>37.158145065398337</v>
      </c>
      <c r="K47" s="7">
        <f>-K26/K45</f>
        <v>38.976190476190474</v>
      </c>
      <c r="L47" s="7"/>
      <c r="M47" s="7">
        <f>3600/M45</f>
        <v>42.452830188679243</v>
      </c>
      <c r="N47" s="7"/>
      <c r="O47" s="7">
        <f>-O26/O45</f>
        <v>46.580188679245282</v>
      </c>
      <c r="P47" s="7"/>
      <c r="Q47" s="7">
        <f>-Q26/Q45</f>
        <v>51.461988304093566</v>
      </c>
    </row>
    <row r="49" spans="11:17" x14ac:dyDescent="0.3">
      <c r="K49" s="9">
        <f>(K47-J47)/J47</f>
        <v>4.892723809523801E-2</v>
      </c>
      <c r="L49" s="9"/>
      <c r="M49" s="9">
        <f>(M47-K47)/K47</f>
        <v>8.9199064095618993E-2</v>
      </c>
      <c r="N49" s="9"/>
      <c r="O49" s="10">
        <f>(O47-M47)/M47</f>
        <v>9.7222222222222252E-2</v>
      </c>
      <c r="P49" s="10"/>
      <c r="Q49" s="10">
        <f>(Q47-O47)/O47</f>
        <v>0.10480420460433786</v>
      </c>
    </row>
    <row r="51" spans="11:17" x14ac:dyDescent="0.3">
      <c r="M51" s="7"/>
      <c r="N51" s="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56"/>
  <sheetViews>
    <sheetView tabSelected="1" topLeftCell="A29" workbookViewId="0">
      <selection activeCell="M49" sqref="M49"/>
    </sheetView>
  </sheetViews>
  <sheetFormatPr defaultRowHeight="14.4" x14ac:dyDescent="0.3"/>
  <cols>
    <col min="1" max="1" width="27" customWidth="1"/>
    <col min="2" max="2" width="10.5546875" customWidth="1"/>
    <col min="3" max="3" width="11.109375" customWidth="1"/>
    <col min="4" max="4" width="11.88671875" customWidth="1"/>
    <col min="5" max="8" width="10.5546875" bestFit="1" customWidth="1"/>
    <col min="9" max="9" width="11.109375" customWidth="1"/>
    <col min="10" max="10" width="10.5546875" bestFit="1" customWidth="1"/>
    <col min="11" max="11" width="12.109375" customWidth="1"/>
    <col min="12" max="12" width="11.33203125" customWidth="1"/>
    <col min="14" max="14" width="10.33203125" bestFit="1" customWidth="1"/>
    <col min="15" max="15" width="10.5546875" bestFit="1" customWidth="1"/>
  </cols>
  <sheetData>
    <row r="2" spans="1:12" s="3" customFormat="1" ht="43.2" x14ac:dyDescent="0.3">
      <c r="A2" s="1" t="s">
        <v>0</v>
      </c>
      <c r="B2" s="3" t="s">
        <v>33</v>
      </c>
      <c r="C2" s="3" t="s">
        <v>42</v>
      </c>
      <c r="D2" s="3" t="s">
        <v>49</v>
      </c>
      <c r="E2" s="3" t="s">
        <v>56</v>
      </c>
      <c r="F2" s="3" t="s">
        <v>60</v>
      </c>
      <c r="G2" s="3" t="s">
        <v>61</v>
      </c>
      <c r="H2" s="3" t="s">
        <v>69</v>
      </c>
      <c r="I2" s="3" t="s">
        <v>70</v>
      </c>
      <c r="J2" s="3" t="s">
        <v>76</v>
      </c>
      <c r="K2" s="3" t="s">
        <v>80</v>
      </c>
      <c r="L2" s="3" t="s">
        <v>81</v>
      </c>
    </row>
    <row r="3" spans="1:12" x14ac:dyDescent="0.3">
      <c r="A3" s="2" t="s">
        <v>1</v>
      </c>
      <c r="B3" s="7">
        <v>1809</v>
      </c>
      <c r="C3" s="7">
        <v>1900</v>
      </c>
      <c r="D3" s="7">
        <v>1849.6499999999996</v>
      </c>
      <c r="E3" s="7">
        <v>1900</v>
      </c>
      <c r="F3" s="7">
        <v>2000</v>
      </c>
      <c r="G3" s="7">
        <v>2288</v>
      </c>
      <c r="H3" s="7">
        <v>2350</v>
      </c>
      <c r="I3" s="7">
        <v>2350</v>
      </c>
      <c r="J3" s="7">
        <v>2625</v>
      </c>
      <c r="K3" s="7">
        <v>2650</v>
      </c>
      <c r="L3" s="11">
        <f>2631*1.04</f>
        <v>2736.2400000000002</v>
      </c>
    </row>
    <row r="4" spans="1:12" x14ac:dyDescent="0.3">
      <c r="A4" s="2" t="s">
        <v>3</v>
      </c>
      <c r="B4" s="7">
        <v>60</v>
      </c>
      <c r="C4" s="7">
        <v>65</v>
      </c>
      <c r="D4" s="7">
        <v>62.71</v>
      </c>
      <c r="E4" s="7">
        <v>65</v>
      </c>
      <c r="F4" s="7">
        <v>68</v>
      </c>
      <c r="G4" s="7">
        <v>70</v>
      </c>
      <c r="H4" s="7">
        <v>75</v>
      </c>
      <c r="I4" s="7">
        <v>75</v>
      </c>
      <c r="J4" s="7">
        <v>75</v>
      </c>
      <c r="K4" s="7">
        <v>80</v>
      </c>
      <c r="L4" s="7">
        <v>85</v>
      </c>
    </row>
    <row r="5" spans="1:12" x14ac:dyDescent="0.3">
      <c r="A5" s="2" t="s">
        <v>4</v>
      </c>
      <c r="B5" s="7">
        <v>88</v>
      </c>
      <c r="C5" s="7">
        <v>85</v>
      </c>
      <c r="D5" s="7">
        <v>98</v>
      </c>
      <c r="E5" s="7">
        <v>105</v>
      </c>
      <c r="F5" s="7">
        <v>435</v>
      </c>
      <c r="G5" s="7">
        <v>110</v>
      </c>
      <c r="H5" s="7">
        <v>125</v>
      </c>
      <c r="I5" s="7">
        <v>180</v>
      </c>
      <c r="J5" s="7">
        <v>230</v>
      </c>
      <c r="K5" s="7">
        <v>250</v>
      </c>
      <c r="L5" s="7">
        <f>K5</f>
        <v>250</v>
      </c>
    </row>
    <row r="6" spans="1:12" x14ac:dyDescent="0.3">
      <c r="A6" s="2" t="s">
        <v>5</v>
      </c>
      <c r="B6" s="7">
        <v>340</v>
      </c>
      <c r="C6" s="7">
        <v>340</v>
      </c>
      <c r="D6" s="7">
        <v>303.38</v>
      </c>
      <c r="E6" s="7">
        <v>350</v>
      </c>
      <c r="F6" s="7">
        <v>325</v>
      </c>
      <c r="G6" s="7">
        <v>317</v>
      </c>
      <c r="H6" s="7">
        <v>325</v>
      </c>
      <c r="I6" s="7">
        <v>375</v>
      </c>
      <c r="J6" s="7">
        <v>375</v>
      </c>
      <c r="K6" s="7">
        <v>390</v>
      </c>
      <c r="L6" s="7">
        <v>500</v>
      </c>
    </row>
    <row r="7" spans="1:12" x14ac:dyDescent="0.3">
      <c r="A7" s="2" t="s">
        <v>26</v>
      </c>
      <c r="B7" s="7">
        <v>15</v>
      </c>
      <c r="C7" s="7">
        <v>15</v>
      </c>
      <c r="E7" s="7">
        <v>90</v>
      </c>
      <c r="F7" s="7">
        <v>15</v>
      </c>
      <c r="G7" s="7">
        <v>75</v>
      </c>
      <c r="H7" s="7">
        <v>15</v>
      </c>
      <c r="I7" s="7">
        <v>90</v>
      </c>
      <c r="J7" s="7">
        <v>25</v>
      </c>
      <c r="K7" s="7">
        <v>25</v>
      </c>
      <c r="L7" s="7">
        <v>25</v>
      </c>
    </row>
    <row r="8" spans="1:12" x14ac:dyDescent="0.3">
      <c r="A8" s="2" t="s">
        <v>6</v>
      </c>
      <c r="B8" s="7">
        <v>250</v>
      </c>
      <c r="C8" s="7">
        <v>356</v>
      </c>
      <c r="D8" s="7">
        <v>350</v>
      </c>
      <c r="E8" s="7">
        <v>375</v>
      </c>
      <c r="F8" s="7">
        <v>375</v>
      </c>
      <c r="G8" s="7">
        <v>400</v>
      </c>
      <c r="H8" s="7">
        <v>600</v>
      </c>
      <c r="I8" s="7">
        <v>425</v>
      </c>
      <c r="J8" s="7">
        <v>450</v>
      </c>
      <c r="K8" s="7">
        <v>450</v>
      </c>
      <c r="L8" s="7">
        <v>500</v>
      </c>
    </row>
    <row r="9" spans="1:12" x14ac:dyDescent="0.3">
      <c r="A9" s="2" t="s">
        <v>7</v>
      </c>
    </row>
    <row r="10" spans="1:12" x14ac:dyDescent="0.3">
      <c r="A10" s="2" t="s">
        <v>19</v>
      </c>
      <c r="B10" s="7">
        <v>35</v>
      </c>
      <c r="C10" s="7">
        <v>35</v>
      </c>
      <c r="D10" s="7">
        <v>40</v>
      </c>
      <c r="E10" s="7">
        <v>55</v>
      </c>
      <c r="F10" s="7">
        <v>40</v>
      </c>
      <c r="G10" s="7">
        <v>40</v>
      </c>
      <c r="H10" s="7">
        <v>40</v>
      </c>
      <c r="I10" s="7">
        <v>40</v>
      </c>
      <c r="J10" s="7">
        <v>40</v>
      </c>
      <c r="K10" s="7">
        <v>40</v>
      </c>
      <c r="L10" s="7">
        <v>52</v>
      </c>
    </row>
    <row r="11" spans="1:12" x14ac:dyDescent="0.3">
      <c r="A11" s="2" t="s">
        <v>46</v>
      </c>
      <c r="B11" s="7"/>
      <c r="C11" s="7"/>
      <c r="E11" s="7">
        <v>0</v>
      </c>
      <c r="F11" s="7">
        <v>0</v>
      </c>
      <c r="G11" s="7"/>
    </row>
    <row r="12" spans="1:12" x14ac:dyDescent="0.3">
      <c r="A12" s="2" t="s">
        <v>21</v>
      </c>
      <c r="B12" s="7">
        <v>40</v>
      </c>
      <c r="C12" s="7"/>
      <c r="E12" s="7">
        <v>40</v>
      </c>
      <c r="F12" s="7">
        <v>25</v>
      </c>
      <c r="G12" s="7">
        <v>30</v>
      </c>
      <c r="H12" s="7">
        <v>30</v>
      </c>
      <c r="I12" s="7">
        <v>30</v>
      </c>
      <c r="J12" s="7">
        <v>30</v>
      </c>
      <c r="K12" s="7">
        <v>30</v>
      </c>
      <c r="L12" s="7">
        <v>30</v>
      </c>
    </row>
    <row r="13" spans="1:12" x14ac:dyDescent="0.3">
      <c r="A13" s="2" t="s">
        <v>22</v>
      </c>
      <c r="B13" s="7">
        <v>300</v>
      </c>
      <c r="C13" s="7">
        <v>300</v>
      </c>
      <c r="D13" s="7">
        <v>250</v>
      </c>
      <c r="E13" s="7">
        <v>360</v>
      </c>
      <c r="F13" s="7">
        <v>360</v>
      </c>
      <c r="G13" s="7">
        <v>360</v>
      </c>
      <c r="H13" s="7">
        <v>150</v>
      </c>
      <c r="I13" s="7">
        <v>150</v>
      </c>
      <c r="J13" s="7">
        <v>150</v>
      </c>
      <c r="K13" s="7">
        <v>180</v>
      </c>
      <c r="L13" s="7">
        <v>180</v>
      </c>
    </row>
    <row r="14" spans="1:12" x14ac:dyDescent="0.3">
      <c r="A14" s="2" t="s">
        <v>24</v>
      </c>
      <c r="B14" s="7">
        <v>360</v>
      </c>
      <c r="C14" s="7">
        <v>380</v>
      </c>
      <c r="D14" s="7">
        <v>380</v>
      </c>
      <c r="E14" s="7">
        <v>400</v>
      </c>
      <c r="F14" s="7">
        <v>400</v>
      </c>
      <c r="G14" s="7">
        <v>400</v>
      </c>
      <c r="H14" s="7">
        <v>410</v>
      </c>
      <c r="I14" s="7">
        <v>450</v>
      </c>
      <c r="J14" s="7">
        <v>500</v>
      </c>
      <c r="K14" s="7">
        <v>550</v>
      </c>
      <c r="L14" s="7">
        <v>600</v>
      </c>
    </row>
    <row r="15" spans="1:12" x14ac:dyDescent="0.3">
      <c r="A15" s="2" t="s">
        <v>28</v>
      </c>
      <c r="B15" s="7">
        <v>160</v>
      </c>
      <c r="C15" s="7">
        <v>220</v>
      </c>
      <c r="D15" s="7">
        <v>164.17</v>
      </c>
      <c r="E15" s="7">
        <v>160</v>
      </c>
      <c r="F15" s="7">
        <v>50</v>
      </c>
      <c r="G15" s="7">
        <v>70</v>
      </c>
      <c r="H15" s="7">
        <v>100</v>
      </c>
      <c r="I15" s="7">
        <v>100</v>
      </c>
      <c r="J15" s="7">
        <v>140</v>
      </c>
      <c r="K15" s="7">
        <v>100</v>
      </c>
      <c r="L15" s="7">
        <v>100</v>
      </c>
    </row>
    <row r="16" spans="1:12" x14ac:dyDescent="0.3">
      <c r="A16" s="2" t="s">
        <v>34</v>
      </c>
      <c r="B16" s="7">
        <v>516</v>
      </c>
      <c r="C16" s="7">
        <v>200</v>
      </c>
      <c r="D16" s="7">
        <v>697.46000000000015</v>
      </c>
      <c r="E16" s="7">
        <v>800</v>
      </c>
      <c r="F16" s="7">
        <v>800</v>
      </c>
      <c r="G16" s="7">
        <v>800</v>
      </c>
      <c r="H16" s="7">
        <v>800</v>
      </c>
      <c r="I16" s="7">
        <v>820</v>
      </c>
      <c r="J16" s="7">
        <v>1175</v>
      </c>
      <c r="K16" s="7">
        <v>1300</v>
      </c>
      <c r="L16" s="7">
        <v>1633</v>
      </c>
    </row>
    <row r="17" spans="1:17" x14ac:dyDescent="0.3">
      <c r="A17" s="2" t="s">
        <v>35</v>
      </c>
      <c r="B17" s="7">
        <v>1115</v>
      </c>
      <c r="D17" s="7"/>
      <c r="G17" s="7"/>
      <c r="L17" s="7">
        <v>400</v>
      </c>
    </row>
    <row r="18" spans="1:17" x14ac:dyDescent="0.3">
      <c r="A18" s="2" t="s">
        <v>82</v>
      </c>
      <c r="B18" s="7">
        <v>600</v>
      </c>
      <c r="D18" s="7"/>
      <c r="H18" s="7">
        <v>2500</v>
      </c>
      <c r="I18" s="7">
        <v>250</v>
      </c>
      <c r="L18" s="7"/>
    </row>
    <row r="19" spans="1:17" x14ac:dyDescent="0.3">
      <c r="A19" s="2" t="s">
        <v>38</v>
      </c>
      <c r="B19" s="7">
        <v>407</v>
      </c>
      <c r="C19" s="7"/>
    </row>
    <row r="20" spans="1:17" x14ac:dyDescent="0.3">
      <c r="A20" s="2" t="s">
        <v>43</v>
      </c>
      <c r="B20" s="7">
        <v>1406</v>
      </c>
      <c r="C20" s="7"/>
      <c r="D20" s="7"/>
      <c r="J20" s="7">
        <v>50</v>
      </c>
      <c r="L20" s="7">
        <v>100</v>
      </c>
    </row>
    <row r="21" spans="1:17" x14ac:dyDescent="0.3">
      <c r="A21" s="2" t="s">
        <v>86</v>
      </c>
      <c r="B21" s="7"/>
      <c r="C21" s="7"/>
      <c r="D21" s="7"/>
      <c r="H21" s="7">
        <v>200</v>
      </c>
      <c r="I21" s="7">
        <v>250</v>
      </c>
      <c r="J21" s="7">
        <v>350</v>
      </c>
      <c r="K21" s="7">
        <v>350</v>
      </c>
      <c r="L21" s="7">
        <v>700</v>
      </c>
      <c r="P21">
        <f>400/45</f>
        <v>8.8888888888888893</v>
      </c>
      <c r="Q21">
        <f>12*0.75</f>
        <v>9</v>
      </c>
    </row>
    <row r="22" spans="1:17" x14ac:dyDescent="0.3">
      <c r="A22" s="2" t="s">
        <v>8</v>
      </c>
      <c r="B22" s="7">
        <v>87</v>
      </c>
      <c r="D22" s="7">
        <v>483.33</v>
      </c>
      <c r="E22" s="7">
        <v>200</v>
      </c>
      <c r="F22" s="7">
        <v>200</v>
      </c>
      <c r="G22" s="7">
        <v>500</v>
      </c>
      <c r="H22" s="7">
        <v>400</v>
      </c>
      <c r="I22" s="7">
        <v>400</v>
      </c>
      <c r="J22" s="7">
        <v>400</v>
      </c>
      <c r="K22" s="7">
        <v>400</v>
      </c>
      <c r="L22" s="7">
        <v>400</v>
      </c>
    </row>
    <row r="23" spans="1:17" ht="28.8" x14ac:dyDescent="0.3">
      <c r="A23" s="2" t="s">
        <v>77</v>
      </c>
      <c r="B23" s="7"/>
      <c r="E23" s="7"/>
      <c r="F23" s="7">
        <v>120</v>
      </c>
      <c r="G23" s="7">
        <v>50</v>
      </c>
      <c r="H23" s="7">
        <v>50</v>
      </c>
      <c r="I23" s="7">
        <v>55</v>
      </c>
      <c r="J23" s="7">
        <v>240</v>
      </c>
      <c r="K23" s="7">
        <v>200</v>
      </c>
      <c r="L23" s="7">
        <v>200</v>
      </c>
    </row>
    <row r="24" spans="1:17" x14ac:dyDescent="0.3">
      <c r="A24" s="2" t="s">
        <v>63</v>
      </c>
      <c r="B24" s="7"/>
      <c r="D24" s="7">
        <v>100</v>
      </c>
      <c r="E24" s="7"/>
      <c r="F24" s="7"/>
    </row>
    <row r="25" spans="1:17" ht="28.8" x14ac:dyDescent="0.3">
      <c r="A25" s="2" t="s">
        <v>64</v>
      </c>
      <c r="B25" s="7"/>
      <c r="D25" s="7">
        <v>284.69</v>
      </c>
      <c r="E25" s="7"/>
      <c r="F25" s="7"/>
    </row>
    <row r="26" spans="1:17" x14ac:dyDescent="0.3">
      <c r="A26" s="2" t="s">
        <v>52</v>
      </c>
      <c r="B26" s="7"/>
      <c r="E26" s="7"/>
      <c r="F26" s="7">
        <v>80</v>
      </c>
      <c r="G26" s="7">
        <v>80</v>
      </c>
      <c r="H26" s="7">
        <v>80</v>
      </c>
      <c r="I26" s="7">
        <v>85</v>
      </c>
      <c r="J26" s="7">
        <v>100</v>
      </c>
      <c r="K26" s="7">
        <v>100</v>
      </c>
      <c r="L26" s="7">
        <v>100</v>
      </c>
      <c r="N26" s="11">
        <f>SUM(L3:L26)</f>
        <v>8591.24</v>
      </c>
    </row>
    <row r="27" spans="1:17" x14ac:dyDescent="0.3">
      <c r="A27" s="2" t="s">
        <v>9</v>
      </c>
      <c r="B27" s="7">
        <v>-3100</v>
      </c>
      <c r="C27" s="7">
        <v>-3125</v>
      </c>
      <c r="D27" s="7">
        <v>-3274</v>
      </c>
      <c r="E27" s="7">
        <v>-3600</v>
      </c>
      <c r="F27" s="7">
        <v>-3950</v>
      </c>
      <c r="G27" s="7">
        <v>-4400</v>
      </c>
      <c r="H27" s="7">
        <v>-4500</v>
      </c>
      <c r="I27" s="7">
        <f>-SUM(I3:I26)-(I28+I31+I34)</f>
        <v>-4775</v>
      </c>
      <c r="J27" s="7">
        <v>-4886</v>
      </c>
      <c r="K27" s="7">
        <v>-5100</v>
      </c>
      <c r="L27" s="7">
        <v>-5335</v>
      </c>
      <c r="M27" s="7"/>
    </row>
    <row r="28" spans="1:17" x14ac:dyDescent="0.3">
      <c r="A28" s="2" t="s">
        <v>10</v>
      </c>
      <c r="B28" s="7">
        <v>-55</v>
      </c>
      <c r="C28" s="7">
        <v>-100</v>
      </c>
      <c r="D28" s="7">
        <v>-80</v>
      </c>
      <c r="E28" s="7">
        <v>-180</v>
      </c>
      <c r="F28" s="7">
        <v>-255</v>
      </c>
      <c r="G28" s="7">
        <v>-90</v>
      </c>
      <c r="H28" s="7">
        <v>-120</v>
      </c>
      <c r="I28" s="7">
        <v>-120</v>
      </c>
      <c r="J28" s="7">
        <v>-1300</v>
      </c>
      <c r="K28" s="7">
        <v>-500</v>
      </c>
      <c r="L28" s="7">
        <v>-1000</v>
      </c>
      <c r="M28" s="7"/>
    </row>
    <row r="29" spans="1:17" x14ac:dyDescent="0.3">
      <c r="A29" s="2" t="s">
        <v>11</v>
      </c>
      <c r="B29" s="7">
        <v>0</v>
      </c>
      <c r="J29" s="7"/>
      <c r="K29" s="7"/>
      <c r="L29" s="7"/>
      <c r="M29" s="7"/>
      <c r="O29" s="7"/>
    </row>
    <row r="30" spans="1:17" x14ac:dyDescent="0.3">
      <c r="A30" s="2" t="s">
        <v>12</v>
      </c>
      <c r="B30" s="7">
        <v>0</v>
      </c>
      <c r="G30" s="7"/>
      <c r="K30" s="7"/>
    </row>
    <row r="31" spans="1:17" x14ac:dyDescent="0.3">
      <c r="A31" s="2" t="s">
        <v>34</v>
      </c>
      <c r="B31" s="7">
        <v>-780</v>
      </c>
      <c r="C31" s="7">
        <v>-200</v>
      </c>
      <c r="D31" s="7">
        <v>-800</v>
      </c>
      <c r="E31" s="7">
        <v>-800</v>
      </c>
      <c r="F31" s="7">
        <v>-800</v>
      </c>
      <c r="G31" s="7">
        <v>-800</v>
      </c>
      <c r="H31" s="7">
        <v>-800</v>
      </c>
      <c r="I31" s="7">
        <v>-820</v>
      </c>
      <c r="J31" s="7">
        <v>-1175</v>
      </c>
      <c r="K31" s="7">
        <v>-1300</v>
      </c>
      <c r="L31" s="7">
        <v>-1633</v>
      </c>
    </row>
    <row r="32" spans="1:17" x14ac:dyDescent="0.3">
      <c r="A32" s="2" t="s">
        <v>37</v>
      </c>
      <c r="B32" s="7">
        <v>-600</v>
      </c>
      <c r="H32" s="7">
        <v>-2500</v>
      </c>
    </row>
    <row r="33" spans="1:14" x14ac:dyDescent="0.3">
      <c r="A33" s="2" t="s">
        <v>35</v>
      </c>
      <c r="B33" s="7">
        <v>-1500</v>
      </c>
    </row>
    <row r="34" spans="1:14" x14ac:dyDescent="0.3">
      <c r="A34" s="2" t="s">
        <v>39</v>
      </c>
      <c r="B34" s="7"/>
      <c r="C34" s="7">
        <v>-331</v>
      </c>
      <c r="D34" s="7">
        <v>-350</v>
      </c>
      <c r="E34" s="7">
        <v>-331</v>
      </c>
      <c r="F34" s="7">
        <v>-400</v>
      </c>
      <c r="G34" s="7">
        <v>-400</v>
      </c>
      <c r="H34" s="7">
        <v>-400</v>
      </c>
      <c r="I34" s="7">
        <v>-410</v>
      </c>
      <c r="J34" s="7">
        <v>-430</v>
      </c>
      <c r="K34" s="7">
        <v>-550</v>
      </c>
      <c r="L34" s="7">
        <v>-550</v>
      </c>
      <c r="N34" s="7">
        <f>SUM(L28:L34)</f>
        <v>-3183</v>
      </c>
    </row>
    <row r="35" spans="1:14" x14ac:dyDescent="0.3">
      <c r="A35" s="2" t="s">
        <v>38</v>
      </c>
      <c r="B35" s="7"/>
      <c r="C35" s="7"/>
      <c r="L35" s="7"/>
    </row>
    <row r="36" spans="1:14" x14ac:dyDescent="0.3">
      <c r="A36" s="2" t="s">
        <v>44</v>
      </c>
      <c r="B36" s="7">
        <v>-2000</v>
      </c>
      <c r="C36" s="7"/>
    </row>
    <row r="37" spans="1:14" x14ac:dyDescent="0.3">
      <c r="A37" s="2" t="s">
        <v>30</v>
      </c>
      <c r="B37" s="7"/>
      <c r="C37" s="7"/>
    </row>
    <row r="38" spans="1:14" ht="16.2" x14ac:dyDescent="0.45">
      <c r="A38" s="5" t="s">
        <v>16</v>
      </c>
      <c r="B38" s="6">
        <f>SUM(B3:B37)</f>
        <v>-447</v>
      </c>
      <c r="C38" s="6">
        <f>SUM(C3:C37)</f>
        <v>140</v>
      </c>
      <c r="D38" s="6">
        <f>SUM(D3:D37)</f>
        <v>559.38999999999942</v>
      </c>
      <c r="E38" s="6">
        <f>SUM(E3:E37)</f>
        <v>-11</v>
      </c>
      <c r="F38" s="6">
        <f>SUM(F3:F37)</f>
        <v>-112</v>
      </c>
      <c r="G38" s="6">
        <f t="shared" ref="G38:L38" si="0">SUM(G3:G36)</f>
        <v>-100</v>
      </c>
      <c r="H38" s="6">
        <f t="shared" si="0"/>
        <v>-70</v>
      </c>
      <c r="I38" s="6">
        <f t="shared" si="0"/>
        <v>0</v>
      </c>
      <c r="J38" s="6">
        <f t="shared" si="0"/>
        <v>-836</v>
      </c>
      <c r="K38" s="6">
        <f t="shared" si="0"/>
        <v>-355</v>
      </c>
      <c r="L38" s="14">
        <f t="shared" si="0"/>
        <v>73.239999999999782</v>
      </c>
      <c r="N38" s="7"/>
    </row>
    <row r="40" spans="1:14" ht="28.8" x14ac:dyDescent="0.3">
      <c r="A40" s="2" t="s">
        <v>17</v>
      </c>
    </row>
    <row r="42" spans="1:14" ht="28.8" x14ac:dyDescent="0.3">
      <c r="A42" s="2" t="s">
        <v>18</v>
      </c>
      <c r="B42" s="7">
        <v>2668</v>
      </c>
      <c r="C42" s="7">
        <v>5390</v>
      </c>
      <c r="D42" s="13">
        <v>27639</v>
      </c>
      <c r="E42" s="13">
        <v>2577</v>
      </c>
      <c r="F42" s="13">
        <v>5349</v>
      </c>
      <c r="G42" s="13">
        <v>10155</v>
      </c>
      <c r="H42" s="13">
        <v>3630</v>
      </c>
      <c r="I42" t="s">
        <v>71</v>
      </c>
      <c r="J42" t="s">
        <v>74</v>
      </c>
      <c r="K42" t="s">
        <v>78</v>
      </c>
      <c r="L42" t="s">
        <v>83</v>
      </c>
    </row>
    <row r="43" spans="1:14" ht="57.6" x14ac:dyDescent="0.3">
      <c r="B43" s="2" t="s">
        <v>47</v>
      </c>
      <c r="C43" s="2" t="s">
        <v>50</v>
      </c>
      <c r="D43" s="2" t="s">
        <v>65</v>
      </c>
      <c r="E43" s="2" t="s">
        <v>66</v>
      </c>
      <c r="F43" s="2" t="s">
        <v>67</v>
      </c>
      <c r="G43" s="2" t="s">
        <v>68</v>
      </c>
      <c r="H43" s="2" t="s">
        <v>72</v>
      </c>
      <c r="I43" s="2" t="s">
        <v>73</v>
      </c>
      <c r="J43" s="2" t="s">
        <v>75</v>
      </c>
      <c r="K43" s="2" t="s">
        <v>79</v>
      </c>
      <c r="L43" s="2" t="s">
        <v>84</v>
      </c>
    </row>
    <row r="44" spans="1:14" ht="28.8" x14ac:dyDescent="0.3">
      <c r="A44" s="2" t="s">
        <v>48</v>
      </c>
      <c r="B44" s="7">
        <f>2668-1418</f>
        <v>1250</v>
      </c>
      <c r="C44" s="7">
        <f>5390-3752</f>
        <v>1638</v>
      </c>
      <c r="D44" s="7">
        <v>1318</v>
      </c>
      <c r="E44" s="7">
        <v>1245</v>
      </c>
      <c r="F44" s="13">
        <v>2249</v>
      </c>
      <c r="G44" s="13">
        <v>2962</v>
      </c>
      <c r="H44" s="13">
        <v>2095</v>
      </c>
      <c r="I44" s="13">
        <v>2238</v>
      </c>
      <c r="J44" s="13">
        <v>3253</v>
      </c>
      <c r="K44" s="13">
        <v>2780</v>
      </c>
      <c r="L44" t="s">
        <v>85</v>
      </c>
    </row>
    <row r="45" spans="1:14" x14ac:dyDescent="0.3">
      <c r="A45" s="2"/>
      <c r="B45" s="7"/>
    </row>
    <row r="46" spans="1:14" x14ac:dyDescent="0.3">
      <c r="A46" t="s">
        <v>31</v>
      </c>
      <c r="B46">
        <v>83.4</v>
      </c>
      <c r="C46">
        <v>84.1</v>
      </c>
      <c r="D46">
        <v>84</v>
      </c>
      <c r="E46">
        <v>84.8</v>
      </c>
      <c r="F46">
        <v>84.8</v>
      </c>
      <c r="G46">
        <v>85.5</v>
      </c>
      <c r="H46">
        <v>82.2</v>
      </c>
      <c r="I46">
        <v>81.900000000000006</v>
      </c>
      <c r="J46">
        <v>80</v>
      </c>
      <c r="K46">
        <v>82.1</v>
      </c>
      <c r="L46">
        <v>82.1</v>
      </c>
    </row>
    <row r="48" spans="1:14" x14ac:dyDescent="0.3">
      <c r="A48" t="s">
        <v>32</v>
      </c>
      <c r="B48" s="7">
        <f>-B27/B46</f>
        <v>37.170263788968825</v>
      </c>
      <c r="C48" s="7">
        <f>-C27/C46</f>
        <v>37.158145065398337</v>
      </c>
      <c r="D48" s="7">
        <f>-D27/D46</f>
        <v>38.976190476190474</v>
      </c>
      <c r="E48" s="7">
        <f>3600/E46</f>
        <v>42.452830188679243</v>
      </c>
      <c r="F48" s="7">
        <f>-F27/F46</f>
        <v>46.580188679245282</v>
      </c>
      <c r="G48" s="7">
        <f>-G27/G46</f>
        <v>51.461988304093566</v>
      </c>
      <c r="H48" s="7">
        <f>-H27/H46</f>
        <v>54.744525547445257</v>
      </c>
      <c r="I48" s="7">
        <f>-I27/I46</f>
        <v>58.302808302808302</v>
      </c>
      <c r="J48" s="7">
        <f>-J27/80</f>
        <v>61.075000000000003</v>
      </c>
      <c r="K48" s="7">
        <f>-K27/80</f>
        <v>63.75</v>
      </c>
      <c r="L48" s="7">
        <f>-L27/80</f>
        <v>66.6875</v>
      </c>
      <c r="M48" s="7">
        <f>L48+5</f>
        <v>71.6875</v>
      </c>
    </row>
    <row r="50" spans="1:22" s="2" customFormat="1" x14ac:dyDescent="0.3">
      <c r="A50"/>
      <c r="B50"/>
      <c r="C50"/>
      <c r="D50" s="9">
        <f t="shared" ref="D50:J50" si="1">(D48-C48)/C48</f>
        <v>4.892723809523801E-2</v>
      </c>
      <c r="E50" s="9">
        <f t="shared" si="1"/>
        <v>8.9199064095618993E-2</v>
      </c>
      <c r="F50" s="10">
        <f t="shared" si="1"/>
        <v>9.7222222222222252E-2</v>
      </c>
      <c r="G50" s="10">
        <f t="shared" si="1"/>
        <v>0.10480420460433786</v>
      </c>
      <c r="H50" s="10">
        <f t="shared" si="1"/>
        <v>6.378566688785671E-2</v>
      </c>
      <c r="I50" s="10">
        <f t="shared" si="1"/>
        <v>6.4997964997964952E-2</v>
      </c>
      <c r="J50" s="10">
        <f t="shared" si="1"/>
        <v>4.7548167539267085E-2</v>
      </c>
      <c r="K50" s="10">
        <f>(K48-J48)/J48</f>
        <v>4.3798608268522263E-2</v>
      </c>
      <c r="L50" s="10">
        <f>(L48-K48)/K48</f>
        <v>4.6078431372549022E-2</v>
      </c>
      <c r="M50" s="10">
        <f>(M48-L48)/L48</f>
        <v>7.4976569821930641E-2</v>
      </c>
      <c r="N50"/>
      <c r="O50"/>
      <c r="P50"/>
      <c r="Q50"/>
      <c r="R50"/>
      <c r="S50"/>
      <c r="T50"/>
      <c r="U50"/>
      <c r="V50"/>
    </row>
    <row r="52" spans="1:22" s="2" customFormat="1" x14ac:dyDescent="0.3">
      <c r="A52"/>
      <c r="B52"/>
      <c r="C52"/>
      <c r="D52"/>
      <c r="E52" s="7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4" spans="1:22" x14ac:dyDescent="0.3">
      <c r="D54" s="7"/>
      <c r="E54" s="7"/>
      <c r="F54" s="7"/>
    </row>
    <row r="55" spans="1:22" x14ac:dyDescent="0.3">
      <c r="D55" s="7"/>
      <c r="E55" s="7"/>
      <c r="F55" s="7"/>
    </row>
    <row r="56" spans="1:22" x14ac:dyDescent="0.3">
      <c r="D56" s="12"/>
      <c r="E56" s="7"/>
      <c r="F56" s="7"/>
    </row>
  </sheetData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Copy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MUSSET</dc:creator>
  <cp:lastModifiedBy>Little Braxted Parish Council</cp:lastModifiedBy>
  <cp:lastPrinted>2025-05-05T08:39:17Z</cp:lastPrinted>
  <dcterms:created xsi:type="dcterms:W3CDTF">2013-01-15T10:32:02Z</dcterms:created>
  <dcterms:modified xsi:type="dcterms:W3CDTF">2026-03-09T10:26:04Z</dcterms:modified>
</cp:coreProperties>
</file>